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8_{3227D6D3-7800-4099-9F50-695AE4F5DC66}" xr6:coauthVersionLast="47" xr6:coauthVersionMax="47" xr10:uidLastSave="{00000000-0000-0000-0000-000000000000}"/>
  <bookViews>
    <workbookView xWindow="28680" yWindow="-255" windowWidth="29040" windowHeight="15720" tabRatio="500" activeTab="2" xr2:uid="{00000000-000D-0000-FFFF-FFFF00000000}"/>
  </bookViews>
  <sheets>
    <sheet name="Instructions" sheetId="1" r:id="rId1"/>
    <sheet name="Main Report" sheetId="2" r:id="rId2"/>
    <sheet name="Survey Tracker" sheetId="3" r:id="rId3"/>
    <sheet name="Performance Summary" sheetId="4" r:id="rId4"/>
    <sheet name="Reference Data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4" l="1"/>
  <c r="B7" i="2" s="1"/>
  <c r="B21" i="4"/>
  <c r="D21" i="4" s="1"/>
  <c r="F17" i="4"/>
  <c r="B17" i="4"/>
  <c r="D17" i="4" s="1"/>
  <c r="F16" i="4"/>
  <c r="B16" i="4"/>
  <c r="D16" i="4" s="1"/>
  <c r="F15" i="4"/>
  <c r="E15" i="4"/>
  <c r="B15" i="4"/>
  <c r="D15" i="4" s="1"/>
  <c r="F14" i="4"/>
  <c r="B14" i="4"/>
  <c r="D14" i="4" s="1"/>
  <c r="F13" i="4"/>
  <c r="B13" i="4"/>
  <c r="D13" i="4" s="1"/>
  <c r="F12" i="4"/>
  <c r="B12" i="4"/>
  <c r="D12" i="4" s="1"/>
  <c r="F8" i="4"/>
  <c r="B8" i="4"/>
  <c r="D8" i="4" s="1"/>
  <c r="F7" i="4"/>
  <c r="B7" i="4"/>
  <c r="D7" i="4" s="1"/>
  <c r="F6" i="4"/>
  <c r="B6" i="4"/>
  <c r="D6" i="4" s="1"/>
  <c r="F5" i="4"/>
  <c r="B5" i="4"/>
  <c r="D5" i="4" s="1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M51" i="3"/>
  <c r="M50" i="3"/>
  <c r="M49" i="3"/>
  <c r="M48" i="3"/>
  <c r="M47" i="3"/>
  <c r="M46" i="3"/>
  <c r="M45" i="3"/>
  <c r="M44" i="3"/>
  <c r="M43" i="3"/>
  <c r="M42" i="3"/>
  <c r="M41" i="3"/>
  <c r="M40" i="3"/>
  <c r="M39" i="3"/>
  <c r="M38" i="3"/>
  <c r="M37" i="3"/>
  <c r="M36" i="3"/>
  <c r="M35" i="3"/>
  <c r="M34" i="3"/>
  <c r="M33" i="3"/>
  <c r="M32" i="3"/>
  <c r="M31" i="3"/>
  <c r="M30" i="3"/>
  <c r="M29" i="3"/>
  <c r="M28" i="3"/>
  <c r="M27" i="3"/>
  <c r="M26" i="3"/>
  <c r="M25" i="3"/>
  <c r="M24" i="3"/>
  <c r="M23" i="3"/>
  <c r="M22" i="3"/>
  <c r="M21" i="3"/>
  <c r="E21" i="4" s="1"/>
  <c r="M20" i="3"/>
  <c r="M19" i="3"/>
  <c r="M18" i="3"/>
  <c r="M17" i="3"/>
  <c r="E17" i="4" s="1"/>
  <c r="M16" i="3"/>
  <c r="E16" i="4" s="1"/>
  <c r="M15" i="3"/>
  <c r="M14" i="3"/>
  <c r="E14" i="4" s="1"/>
  <c r="M13" i="3"/>
  <c r="E13" i="4" s="1"/>
  <c r="M12" i="3"/>
  <c r="E12" i="4" s="1"/>
  <c r="M11" i="3"/>
  <c r="M10" i="3"/>
  <c r="M9" i="3"/>
  <c r="M8" i="3"/>
  <c r="E8" i="4" s="1"/>
  <c r="M7" i="3"/>
  <c r="E7" i="4" s="1"/>
  <c r="M6" i="3"/>
  <c r="E6" i="4" s="1"/>
  <c r="M5" i="3"/>
  <c r="E5" i="4" s="1"/>
  <c r="M4" i="3"/>
  <c r="M3" i="3"/>
  <c r="M2" i="3"/>
  <c r="I80" i="2"/>
  <c r="I79" i="2"/>
  <c r="I78" i="2"/>
  <c r="I77" i="2"/>
  <c r="I61" i="2"/>
  <c r="I60" i="2"/>
  <c r="I59" i="2"/>
  <c r="I58" i="2"/>
  <c r="I38" i="2"/>
  <c r="I37" i="2"/>
  <c r="I36" i="2"/>
  <c r="I35" i="2"/>
  <c r="I17" i="2"/>
  <c r="I16" i="2"/>
  <c r="I15" i="2"/>
  <c r="I14" i="2"/>
  <c r="B8" i="2"/>
  <c r="B4" i="2" l="1"/>
  <c r="B5" i="2"/>
  <c r="B3" i="2"/>
</calcChain>
</file>

<file path=xl/sharedStrings.xml><?xml version="1.0" encoding="utf-8"?>
<sst xmlns="http://schemas.openxmlformats.org/spreadsheetml/2006/main" count="160" uniqueCount="134">
  <si>
    <t>TED ONBOARDING SURVEY - INSTRUCTIONS</t>
  </si>
  <si>
    <t>SURVEY REQUIREMENTS:</t>
  </si>
  <si>
    <t>1. Contact Frequency</t>
  </si>
  <si>
    <t xml:space="preserve">   • 4 completed onboardings must be contacted by TED each week</t>
  </si>
  <si>
    <t xml:space="preserve">   • Must be contacted within 1-3 business days of work order being closed</t>
  </si>
  <si>
    <t>2. Contact Attempts</t>
  </si>
  <si>
    <t xml:space="preserve">   • 3 attempts must be made for each user if not reached</t>
  </si>
  <si>
    <t xml:space="preserve">   • Record date of each call attempt in the 1st/2nd/3rd Call Attempt columns</t>
  </si>
  <si>
    <t xml:space="preserve">   • Once survey is completed, enter date in Survey Completed Date column</t>
  </si>
  <si>
    <t>3. Contact Method</t>
  </si>
  <si>
    <t xml:space="preserve">   • All contacts must be via phone call</t>
  </si>
  <si>
    <t xml:space="preserve">   • Surveys conducted during business hours: 8:30 AM to 5:00 PM</t>
  </si>
  <si>
    <t>4. Survey Questions</t>
  </si>
  <si>
    <t xml:space="preserve">   • Use dropdowns for Q1, Q2, Q3, Q4 responses</t>
  </si>
  <si>
    <t xml:space="preserve">   • Each response that is not favorable or indicates user issues must contain an explanation in the Comments field</t>
  </si>
  <si>
    <t>5. Remarks Field</t>
  </si>
  <si>
    <t xml:space="preserve">   • Provide general feedback on user concerns</t>
  </si>
  <si>
    <t xml:space="preserve">   • Note if TED took any action for outstanding issues</t>
  </si>
  <si>
    <t xml:space="preserve">   • Examples: assist user with onboarding incident, service request fulfillment</t>
  </si>
  <si>
    <t>6. Escalations</t>
  </si>
  <si>
    <t xml:space="preserve">   • For all onboarding escalations, TED to contact IT Service Requests team</t>
  </si>
  <si>
    <t xml:space="preserve">   • TED to be the point of contact with user to resolve any outstanding issue</t>
  </si>
  <si>
    <t xml:space="preserve">   • Exception: if another team (IT SRM, Sec Ops, etc) assumes ownership and TED hands off the issue</t>
  </si>
  <si>
    <t>WORKFLOW:</t>
  </si>
  <si>
    <t>Step 1: Identify completed onboardings from work order system</t>
  </si>
  <si>
    <t>Step 2: Enter work order number, requester name, select TED agent from dropdown</t>
  </si>
  <si>
    <t>Step 3: Make first call attempt within 1-3 business days, record date</t>
  </si>
  <si>
    <t>Step 4: If reached, conduct survey using dropdown options</t>
  </si>
  <si>
    <t>Step 5: Add comments for any non-favorable responses</t>
  </si>
  <si>
    <t>Step 6: Record follow-up actions in Remarks field</t>
  </si>
  <si>
    <t>Step 7: If not reached, record attempt date, update status, try again later</t>
  </si>
  <si>
    <t>Step 8: After successful completion, enter Survey Completed Date</t>
  </si>
  <si>
    <t>Step 9: Update Contact Status to 'Completed'</t>
  </si>
  <si>
    <t>SCORING:</t>
  </si>
  <si>
    <t>Overall Score is calculated automatically based on responses:</t>
  </si>
  <si>
    <t>• 5 - Excellent: All positive responses</t>
  </si>
  <si>
    <t>• 4 - Good: Mostly positive with minor concerns</t>
  </si>
  <si>
    <t>• 3 - Fair: Some significant concerns noted</t>
  </si>
  <si>
    <t>• 2 - Poor: Major issues identified requiring immediate attention</t>
  </si>
  <si>
    <t>Scoring weights critical issues more heavily:</t>
  </si>
  <si>
    <t>• Equipment/access delays impact score most (blocks work)</t>
  </si>
  <si>
    <t>• Training material gaps impact moderately (affects efficiency)</t>
  </si>
  <si>
    <t>• Communication issues impact least (process improvement opportunity)</t>
  </si>
  <si>
    <t>TED ONBOARDING SURVEY - DASHBOARD</t>
  </si>
  <si>
    <t>Total Surveys (YTD):</t>
  </si>
  <si>
    <t>Average Overall Score:</t>
  </si>
  <si>
    <t>Surveys This Week:</t>
  </si>
  <si>
    <t>Weekly Target:</t>
  </si>
  <si>
    <t>Issues Flagged (YTD):</t>
  </si>
  <si>
    <t>Completion Rate:</t>
  </si>
  <si>
    <t>Q1: Onboarding Process</t>
  </si>
  <si>
    <t>Count</t>
  </si>
  <si>
    <t>Very Smooth</t>
  </si>
  <si>
    <t>Somewhat Smooth</t>
  </si>
  <si>
    <t>Slightly Rough</t>
  </si>
  <si>
    <t>Not Smooth</t>
  </si>
  <si>
    <t>Q2: Tools &amp; Access</t>
  </si>
  <si>
    <t>Yes, all on time</t>
  </si>
  <si>
    <t>Partial access</t>
  </si>
  <si>
    <t>No access on start</t>
  </si>
  <si>
    <t>Significant delays</t>
  </si>
  <si>
    <t>Q3: Training Materials</t>
  </si>
  <si>
    <t>Extremely Helpful</t>
  </si>
  <si>
    <t>Somewhat Helpful</t>
  </si>
  <si>
    <t>Not Helpful</t>
  </si>
  <si>
    <t>Helpful but outdated</t>
  </si>
  <si>
    <t>Q4: Improvement Areas</t>
  </si>
  <si>
    <t>Faster delivery</t>
  </si>
  <si>
    <t>More guides</t>
  </si>
  <si>
    <t>Better communication</t>
  </si>
  <si>
    <t>Nothing, all great</t>
  </si>
  <si>
    <t>Work Order #</t>
  </si>
  <si>
    <t>Requester Name</t>
  </si>
  <si>
    <t>TED Agent</t>
  </si>
  <si>
    <t>Q1: How smooth was your IT onboarding process?</t>
  </si>
  <si>
    <t>Q1 Comments</t>
  </si>
  <si>
    <t>Q2: Did you receive all necessary tools and access on time?</t>
  </si>
  <si>
    <t>Q2 Comments</t>
  </si>
  <si>
    <t>Q3: How helpful were the guides or training materials?</t>
  </si>
  <si>
    <t>Q3 Comments</t>
  </si>
  <si>
    <t>Q4: What could have made your onboarding experience better?</t>
  </si>
  <si>
    <t>Q4 Comments</t>
  </si>
  <si>
    <t>Remarks/Follow-up Actions</t>
  </si>
  <si>
    <t>Overall Score</t>
  </si>
  <si>
    <t>1st Call Attempt</t>
  </si>
  <si>
    <t>2nd Call Attempt</t>
  </si>
  <si>
    <t>3rd Call Attempt</t>
  </si>
  <si>
    <t>Survey Completed Date</t>
  </si>
  <si>
    <t>Contact Status</t>
  </si>
  <si>
    <t>WO567890</t>
  </si>
  <si>
    <t>Robin Hood</t>
  </si>
  <si>
    <t>Mike</t>
  </si>
  <si>
    <t>I had a great experince with my onboarding</t>
  </si>
  <si>
    <t>Yes, I received all IT equipment and access on time</t>
  </si>
  <si>
    <t>I got everything on time</t>
  </si>
  <si>
    <t>Deskside Support Team and SAP team were great!</t>
  </si>
  <si>
    <t>Nothing, everything was great</t>
  </si>
  <si>
    <t>Loved it all</t>
  </si>
  <si>
    <t>User was very happy</t>
  </si>
  <si>
    <t>TED SURVEY PERFORMANCE SUMMARY</t>
  </si>
  <si>
    <t>WEEKLY SUMMARY (Last 4 Weeks)</t>
  </si>
  <si>
    <t>Week Ending</t>
  </si>
  <si>
    <t>Surveys Completed</t>
  </si>
  <si>
    <t>Target</t>
  </si>
  <si>
    <t>Status</t>
  </si>
  <si>
    <t>Avg Score</t>
  </si>
  <si>
    <t>Issues Flagged</t>
  </si>
  <si>
    <t>MONTHLY SUMMARY (Last 6 Months with Data)</t>
  </si>
  <si>
    <t>Month</t>
  </si>
  <si>
    <t>January 2026</t>
  </si>
  <si>
    <t>February 2026</t>
  </si>
  <si>
    <t>March 2026</t>
  </si>
  <si>
    <t>April 2026</t>
  </si>
  <si>
    <t>May 2026</t>
  </si>
  <si>
    <t>June 2026</t>
  </si>
  <si>
    <t>YEAR-TO-DATE SUMMARY</t>
  </si>
  <si>
    <t>Year</t>
  </si>
  <si>
    <t>TED Agent Names</t>
  </si>
  <si>
    <t>Q1 Responses</t>
  </si>
  <si>
    <t>Q2 Responses</t>
  </si>
  <si>
    <t>Q3 Responses</t>
  </si>
  <si>
    <t>Q4 Responses</t>
  </si>
  <si>
    <t>Faster delivery of equipment and access</t>
  </si>
  <si>
    <t>Kevin</t>
  </si>
  <si>
    <t>I received partial equipment and access on time</t>
  </si>
  <si>
    <t>More detailed guides or training materials</t>
  </si>
  <si>
    <t>Sarah</t>
  </si>
  <si>
    <t>I did not have access or IT equipment on my starting date</t>
  </si>
  <si>
    <t>Not Helpful and/or No materials received</t>
  </si>
  <si>
    <t>Better communication from IT team</t>
  </si>
  <si>
    <t>John</t>
  </si>
  <si>
    <t>David</t>
  </si>
  <si>
    <t>Chris</t>
  </si>
  <si>
    <t>Completed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</si>
</sst>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mm/dd/yyyy"/>
    <numFmt numFmtId="166" formatCode="0.0"/>
  </numFmts>
  <fonts count="14" x14ac:knownFonts="1">
    <font>
      <sz val="11"/>
      <color theme="1"/>
      <name val="Calibri"/>
      <family val="2"/>
      <charset val="1"/>
    </font>
    <font>
      <b/>
      <sz val="14"/>
      <color rgb="FFFFFFFF"/>
      <name val="Cambria"/>
      <charset val="1"/>
    </font>
    <font>
      <sz val="10"/>
      <name val="Cambria"/>
      <charset val="1"/>
    </font>
    <font>
      <b/>
      <sz val="11"/>
      <name val="Cambria"/>
      <charset val="1"/>
    </font>
    <font>
      <i/>
      <sz val="10"/>
      <name val="Cambria"/>
      <charset val="1"/>
    </font>
    <font>
      <b/>
      <sz val="18"/>
      <color rgb="FFFFFFFF"/>
      <name val="Cambria"/>
      <charset val="1"/>
    </font>
    <font>
      <b/>
      <sz val="12"/>
      <name val="Cambria"/>
      <charset val="1"/>
    </font>
    <font>
      <b/>
      <sz val="11"/>
      <color rgb="FFFFFFFF"/>
      <name val="Cambria"/>
      <charset val="1"/>
    </font>
    <font>
      <sz val="9"/>
      <name val="Cambria"/>
      <charset val="1"/>
    </font>
    <font>
      <b/>
      <sz val="10"/>
      <color rgb="FFFFFFFF"/>
      <name val="Cambria"/>
      <charset val="1"/>
    </font>
    <font>
      <b/>
      <sz val="10"/>
      <color theme="1"/>
      <name val="Cambria"/>
      <family val="1"/>
      <charset val="1"/>
    </font>
    <font>
      <b/>
      <sz val="11"/>
      <color theme="1"/>
      <name val="Calibri"/>
      <family val="2"/>
      <charset val="1"/>
    </font>
    <font>
      <b/>
      <sz val="16"/>
      <color rgb="FFFFFFFF"/>
      <name val="Cambria"/>
      <charset val="1"/>
    </font>
    <font>
      <b/>
      <sz val="12"/>
      <color rgb="FFFFFFFF"/>
      <name val="Cambria"/>
      <charset val="1"/>
    </font>
  </fonts>
  <fills count="10">
    <fill>
      <patternFill patternType="none"/>
    </fill>
    <fill>
      <patternFill patternType="gray125"/>
    </fill>
    <fill>
      <patternFill patternType="solid">
        <fgColor rgb="FF005D55"/>
        <bgColor rgb="FF006B63"/>
      </patternFill>
    </fill>
    <fill>
      <patternFill patternType="solid">
        <fgColor rgb="FFB3D9D6"/>
        <bgColor rgb="FFD9D9D9"/>
      </patternFill>
    </fill>
    <fill>
      <patternFill patternType="solid">
        <fgColor rgb="FFF7E5B8"/>
        <bgColor rgb="FFF2DCDB"/>
      </patternFill>
    </fill>
    <fill>
      <patternFill patternType="solid">
        <fgColor theme="5" tint="0.79989013336588644"/>
        <bgColor rgb="FFE6E0EC"/>
      </patternFill>
    </fill>
    <fill>
      <patternFill patternType="solid">
        <fgColor rgb="FF006B63"/>
        <bgColor rgb="FF005D55"/>
      </patternFill>
    </fill>
    <fill>
      <patternFill patternType="solid">
        <fgColor rgb="FFEEAF30"/>
        <bgColor rgb="FFFFCC00"/>
      </patternFill>
    </fill>
    <fill>
      <patternFill patternType="solid">
        <fgColor rgb="FFCC8C27"/>
        <bgColor rgb="FFEEAF30"/>
      </patternFill>
    </fill>
    <fill>
      <patternFill patternType="solid">
        <fgColor theme="7" tint="0.79989013336588644"/>
        <bgColor rgb="FFF2DCDB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3" fillId="3" borderId="0" xfId="0" applyFont="1" applyFill="1"/>
    <xf numFmtId="0" fontId="1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wrapText="1" indent="2"/>
    </xf>
    <xf numFmtId="0" fontId="4" fillId="0" borderId="0" xfId="0" applyFont="1" applyAlignment="1">
      <alignment wrapText="1" indent="1"/>
    </xf>
    <xf numFmtId="0" fontId="6" fillId="3" borderId="0" xfId="0" applyFont="1" applyFill="1"/>
    <xf numFmtId="0" fontId="6" fillId="4" borderId="1" xfId="0" applyFont="1" applyFill="1" applyBorder="1"/>
    <xf numFmtId="164" fontId="6" fillId="4" borderId="1" xfId="0" applyNumberFormat="1" applyFont="1" applyFill="1" applyBorder="1"/>
    <xf numFmtId="0" fontId="7" fillId="2" borderId="0" xfId="0" applyFont="1" applyFill="1"/>
    <xf numFmtId="0" fontId="8" fillId="0" borderId="1" xfId="0" applyFont="1" applyBorder="1"/>
    <xf numFmtId="0" fontId="0" fillId="0" borderId="1" xfId="0" applyBorder="1"/>
    <xf numFmtId="0" fontId="0" fillId="0" borderId="2" xfId="0" applyBorder="1"/>
    <xf numFmtId="0" fontId="0" fillId="5" borderId="3" xfId="0" applyFill="1" applyBorder="1"/>
    <xf numFmtId="0" fontId="0" fillId="0" borderId="4" xfId="0" applyBorder="1"/>
    <xf numFmtId="0" fontId="9" fillId="2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4" borderId="10" xfId="0" applyFill="1" applyBorder="1"/>
    <xf numFmtId="165" fontId="0" fillId="0" borderId="10" xfId="0" applyNumberFormat="1" applyBorder="1" applyProtection="1">
      <protection locked="0"/>
    </xf>
    <xf numFmtId="165" fontId="0" fillId="0" borderId="11" xfId="0" applyNumberFormat="1" applyBorder="1" applyProtection="1">
      <protection locked="0"/>
    </xf>
    <xf numFmtId="165" fontId="0" fillId="5" borderId="12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4" borderId="1" xfId="0" applyFill="1" applyBorder="1"/>
    <xf numFmtId="165" fontId="0" fillId="0" borderId="1" xfId="0" applyNumberFormat="1" applyBorder="1" applyProtection="1">
      <protection locked="0"/>
    </xf>
    <xf numFmtId="165" fontId="0" fillId="0" borderId="2" xfId="0" applyNumberFormat="1" applyBorder="1" applyProtection="1">
      <protection locked="0"/>
    </xf>
    <xf numFmtId="165" fontId="0" fillId="5" borderId="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5" fontId="11" fillId="0" borderId="2" xfId="0" applyNumberFormat="1" applyFont="1" applyBorder="1" applyProtection="1">
      <protection locked="0"/>
    </xf>
    <xf numFmtId="0" fontId="9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166" fontId="0" fillId="0" borderId="1" xfId="0" applyNumberFormat="1" applyBorder="1"/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6B63"/>
      <rgbColor rgb="FFB3D9D6"/>
      <rgbColor rgb="FF878787"/>
      <rgbColor rgb="FF9999FF"/>
      <rgbColor rgb="FF993366"/>
      <rgbColor rgb="FFF9F9F9"/>
      <rgbColor rgb="FFE6E0EC"/>
      <rgbColor rgb="FF660066"/>
      <rgbColor rgb="FFCC8C27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5D55"/>
      <rgbColor rgb="FF0000FF"/>
      <rgbColor rgb="FF00CCFF"/>
      <rgbColor rgb="FFCCFFFF"/>
      <rgbColor rgb="FFF2DCDB"/>
      <rgbColor rgb="FFFFFF99"/>
      <rgbColor rgb="FF99CCFF"/>
      <rgbColor rgb="FFFF99CC"/>
      <rgbColor rgb="FFCC99FF"/>
      <rgbColor rgb="FFF7E5B8"/>
      <rgbColor rgb="FF3366FF"/>
      <rgbColor rgb="FF33CCCC"/>
      <rgbColor rgb="FF99CC00"/>
      <rgbColor rgb="FFFFCC00"/>
      <rgbColor rgb="FFEEAF30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CA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CA" sz="1800" b="1" strike="noStrike" spc="-1">
                <a:solidFill>
                  <a:srgbClr val="000000"/>
                </a:solidFill>
                <a:latin typeface="Calibri"/>
              </a:rPr>
              <a:t>Q1: Onboarding Process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'Main Report'!$I$13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'Main Report'!$H$14:$H$17</c:f>
              <c:strCache>
                <c:ptCount val="4"/>
                <c:pt idx="0">
                  <c:v>Very Smooth</c:v>
                </c:pt>
                <c:pt idx="1">
                  <c:v>Somewhat Smooth</c:v>
                </c:pt>
                <c:pt idx="2">
                  <c:v>Slightly Rough</c:v>
                </c:pt>
                <c:pt idx="3">
                  <c:v>Not Smooth</c:v>
                </c:pt>
              </c:strCache>
            </c:strRef>
          </c:cat>
          <c:val>
            <c:numRef>
              <c:f>'Main Report'!$I$14:$I$17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E2-4E31-9F44-D5410348B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66755"/>
        <c:axId val="9397145"/>
      </c:barChart>
      <c:catAx>
        <c:axId val="236675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9397145"/>
        <c:crosses val="autoZero"/>
        <c:auto val="1"/>
        <c:lblAlgn val="ctr"/>
        <c:lblOffset val="100"/>
        <c:noMultiLvlLbl val="0"/>
      </c:catAx>
      <c:valAx>
        <c:axId val="939714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CA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CA" sz="1000" b="1" strike="noStrike" spc="-1">
                    <a:solidFill>
                      <a:srgbClr val="000000"/>
                    </a:solidFill>
                    <a:latin typeface="Calibri"/>
                  </a:rPr>
                  <a:t>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36675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CA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CA" sz="1800" b="1" strike="noStrike" spc="-1">
                <a:solidFill>
                  <a:srgbClr val="000000"/>
                </a:solidFill>
                <a:latin typeface="Calibri"/>
              </a:rPr>
              <a:t>Q2: Tools &amp; Access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'Main Report'!$I$34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'Main Report'!$H$35:$H$38</c:f>
              <c:strCache>
                <c:ptCount val="4"/>
                <c:pt idx="0">
                  <c:v>Yes, all on time</c:v>
                </c:pt>
                <c:pt idx="1">
                  <c:v>Partial access</c:v>
                </c:pt>
                <c:pt idx="2">
                  <c:v>No access on start</c:v>
                </c:pt>
                <c:pt idx="3">
                  <c:v>Significant delays</c:v>
                </c:pt>
              </c:strCache>
            </c:strRef>
          </c:cat>
          <c:val>
            <c:numRef>
              <c:f>'Main Report'!$I$35:$I$38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4-485D-AB2F-B72434C6B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188836"/>
        <c:axId val="11183134"/>
      </c:barChart>
      <c:catAx>
        <c:axId val="451888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1183134"/>
        <c:crosses val="autoZero"/>
        <c:auto val="1"/>
        <c:lblAlgn val="ctr"/>
        <c:lblOffset val="100"/>
        <c:noMultiLvlLbl val="0"/>
      </c:catAx>
      <c:valAx>
        <c:axId val="1118313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CA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CA" sz="1000" b="1" strike="noStrike" spc="-1">
                    <a:solidFill>
                      <a:srgbClr val="000000"/>
                    </a:solidFill>
                    <a:latin typeface="Calibri"/>
                  </a:rPr>
                  <a:t>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518883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CA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CA" sz="1800" b="1" strike="noStrike" spc="-1">
                <a:solidFill>
                  <a:srgbClr val="000000"/>
                </a:solidFill>
                <a:latin typeface="Calibri"/>
              </a:rPr>
              <a:t>Q3: Training Materials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'Main Report'!$I$57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'Main Report'!$H$58:$H$61</c:f>
              <c:strCache>
                <c:ptCount val="4"/>
                <c:pt idx="0">
                  <c:v>Extremely Helpful</c:v>
                </c:pt>
                <c:pt idx="1">
                  <c:v>Somewhat Helpful</c:v>
                </c:pt>
                <c:pt idx="2">
                  <c:v>Not Helpful</c:v>
                </c:pt>
                <c:pt idx="3">
                  <c:v>Helpful but outdated</c:v>
                </c:pt>
              </c:strCache>
            </c:strRef>
          </c:cat>
          <c:val>
            <c:numRef>
              <c:f>'Main Report'!$I$58:$I$61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C-457B-BF0E-D3E1763E3A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104331"/>
        <c:axId val="53177831"/>
      </c:barChart>
      <c:catAx>
        <c:axId val="3910433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3177831"/>
        <c:crosses val="autoZero"/>
        <c:auto val="1"/>
        <c:lblAlgn val="ctr"/>
        <c:lblOffset val="100"/>
        <c:noMultiLvlLbl val="0"/>
      </c:catAx>
      <c:valAx>
        <c:axId val="5317783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CA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CA" sz="1000" b="1" strike="noStrike" spc="-1">
                    <a:solidFill>
                      <a:srgbClr val="000000"/>
                    </a:solidFill>
                    <a:latin typeface="Calibri"/>
                  </a:rPr>
                  <a:t>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910433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CA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CA" sz="1800" b="1" strike="noStrike" spc="-1">
                <a:solidFill>
                  <a:srgbClr val="000000"/>
                </a:solidFill>
                <a:latin typeface="Calibri"/>
              </a:rPr>
              <a:t>Q4: Improvement Areas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'Main Report'!$I$76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'Main Report'!$H$77:$H$80</c:f>
              <c:strCache>
                <c:ptCount val="4"/>
                <c:pt idx="0">
                  <c:v>Faster delivery</c:v>
                </c:pt>
                <c:pt idx="1">
                  <c:v>More guides</c:v>
                </c:pt>
                <c:pt idx="2">
                  <c:v>Better communication</c:v>
                </c:pt>
                <c:pt idx="3">
                  <c:v>Nothing, all great</c:v>
                </c:pt>
              </c:strCache>
            </c:strRef>
          </c:cat>
          <c:val>
            <c:numRef>
              <c:f>'Main Report'!$I$77:$I$80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15-40B7-8BC4-94B626CE4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202026"/>
        <c:axId val="86949867"/>
      </c:barChart>
      <c:catAx>
        <c:axId val="5520202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86949867"/>
        <c:crosses val="autoZero"/>
        <c:auto val="1"/>
        <c:lblAlgn val="ctr"/>
        <c:lblOffset val="100"/>
        <c:noMultiLvlLbl val="0"/>
      </c:catAx>
      <c:valAx>
        <c:axId val="86949867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CA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CA" sz="1000" b="1" strike="noStrike" spc="-1">
                    <a:solidFill>
                      <a:srgbClr val="000000"/>
                    </a:solidFill>
                    <a:latin typeface="Calibri"/>
                  </a:rPr>
                  <a:t>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520202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178200</xdr:colOff>
      <xdr:row>11</xdr:row>
      <xdr:rowOff>5040</xdr:rowOff>
    </xdr:from>
    <xdr:to>
      <xdr:col>6</xdr:col>
      <xdr:colOff>311400</xdr:colOff>
      <xdr:row>30</xdr:row>
      <xdr:rowOff>82440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252720</xdr:colOff>
      <xdr:row>32</xdr:row>
      <xdr:rowOff>86760</xdr:rowOff>
    </xdr:from>
    <xdr:to>
      <xdr:col>6</xdr:col>
      <xdr:colOff>394200</xdr:colOff>
      <xdr:row>51</xdr:row>
      <xdr:rowOff>164160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378000</xdr:colOff>
      <xdr:row>53</xdr:row>
      <xdr:rowOff>150480</xdr:rowOff>
    </xdr:from>
    <xdr:to>
      <xdr:col>6</xdr:col>
      <xdr:colOff>431640</xdr:colOff>
      <xdr:row>72</xdr:row>
      <xdr:rowOff>129240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363600</xdr:colOff>
      <xdr:row>74</xdr:row>
      <xdr:rowOff>2160</xdr:rowOff>
    </xdr:from>
    <xdr:to>
      <xdr:col>6</xdr:col>
      <xdr:colOff>416880</xdr:colOff>
      <xdr:row>92</xdr:row>
      <xdr:rowOff>165240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5"/>
  <sheetViews>
    <sheetView topLeftCell="A25" zoomScaleNormal="100" workbookViewId="0">
      <selection activeCell="A2" sqref="A2"/>
    </sheetView>
  </sheetViews>
  <sheetFormatPr defaultColWidth="8.7109375" defaultRowHeight="15" x14ac:dyDescent="0.25"/>
  <cols>
    <col min="1" max="1" width="110" customWidth="1"/>
  </cols>
  <sheetData>
    <row r="1" spans="1:1" ht="30" customHeight="1" x14ac:dyDescent="0.25">
      <c r="A1" s="4" t="s">
        <v>0</v>
      </c>
    </row>
    <row r="2" spans="1:1" ht="15" customHeight="1" x14ac:dyDescent="0.25">
      <c r="A2" s="5"/>
    </row>
    <row r="3" spans="1:1" ht="15" customHeight="1" x14ac:dyDescent="0.25">
      <c r="A3" s="6" t="s">
        <v>1</v>
      </c>
    </row>
    <row r="4" spans="1:1" ht="15" customHeight="1" x14ac:dyDescent="0.25">
      <c r="A4" s="5"/>
    </row>
    <row r="5" spans="1:1" ht="15" customHeight="1" x14ac:dyDescent="0.25">
      <c r="A5" s="5" t="s">
        <v>2</v>
      </c>
    </row>
    <row r="6" spans="1:1" ht="15" customHeight="1" x14ac:dyDescent="0.25">
      <c r="A6" s="7" t="s">
        <v>3</v>
      </c>
    </row>
    <row r="7" spans="1:1" ht="15" customHeight="1" x14ac:dyDescent="0.25">
      <c r="A7" s="7" t="s">
        <v>4</v>
      </c>
    </row>
    <row r="8" spans="1:1" ht="15" customHeight="1" x14ac:dyDescent="0.25">
      <c r="A8" s="5"/>
    </row>
    <row r="9" spans="1:1" ht="15" customHeight="1" x14ac:dyDescent="0.25">
      <c r="A9" s="5" t="s">
        <v>5</v>
      </c>
    </row>
    <row r="10" spans="1:1" ht="15" customHeight="1" x14ac:dyDescent="0.25">
      <c r="A10" s="7" t="s">
        <v>6</v>
      </c>
    </row>
    <row r="11" spans="1:1" ht="15" customHeight="1" x14ac:dyDescent="0.25">
      <c r="A11" s="7" t="s">
        <v>7</v>
      </c>
    </row>
    <row r="12" spans="1:1" ht="15" customHeight="1" x14ac:dyDescent="0.25">
      <c r="A12" s="7" t="s">
        <v>8</v>
      </c>
    </row>
    <row r="13" spans="1:1" ht="15" customHeight="1" x14ac:dyDescent="0.25">
      <c r="A13" s="5"/>
    </row>
    <row r="14" spans="1:1" ht="15" customHeight="1" x14ac:dyDescent="0.25">
      <c r="A14" s="5" t="s">
        <v>9</v>
      </c>
    </row>
    <row r="15" spans="1:1" ht="15" customHeight="1" x14ac:dyDescent="0.25">
      <c r="A15" s="7" t="s">
        <v>10</v>
      </c>
    </row>
    <row r="16" spans="1:1" ht="15" customHeight="1" x14ac:dyDescent="0.25">
      <c r="A16" s="7" t="s">
        <v>11</v>
      </c>
    </row>
    <row r="17" spans="1:1" ht="15" customHeight="1" x14ac:dyDescent="0.25">
      <c r="A17" s="5"/>
    </row>
    <row r="18" spans="1:1" ht="15" customHeight="1" x14ac:dyDescent="0.25">
      <c r="A18" s="5" t="s">
        <v>12</v>
      </c>
    </row>
    <row r="19" spans="1:1" ht="15" customHeight="1" x14ac:dyDescent="0.25">
      <c r="A19" s="7" t="s">
        <v>13</v>
      </c>
    </row>
    <row r="20" spans="1:1" ht="15" customHeight="1" x14ac:dyDescent="0.25">
      <c r="A20" s="7" t="s">
        <v>14</v>
      </c>
    </row>
    <row r="21" spans="1:1" ht="15" customHeight="1" x14ac:dyDescent="0.25">
      <c r="A21" s="5"/>
    </row>
    <row r="22" spans="1:1" ht="15" customHeight="1" x14ac:dyDescent="0.25">
      <c r="A22" s="5" t="s">
        <v>15</v>
      </c>
    </row>
    <row r="23" spans="1:1" ht="15" customHeight="1" x14ac:dyDescent="0.25">
      <c r="A23" s="7" t="s">
        <v>16</v>
      </c>
    </row>
    <row r="24" spans="1:1" ht="15" customHeight="1" x14ac:dyDescent="0.25">
      <c r="A24" s="7" t="s">
        <v>17</v>
      </c>
    </row>
    <row r="25" spans="1:1" ht="15" customHeight="1" x14ac:dyDescent="0.25">
      <c r="A25" s="7" t="s">
        <v>18</v>
      </c>
    </row>
    <row r="26" spans="1:1" ht="15" customHeight="1" x14ac:dyDescent="0.25">
      <c r="A26" s="5"/>
    </row>
    <row r="27" spans="1:1" ht="15" customHeight="1" x14ac:dyDescent="0.25">
      <c r="A27" s="5" t="s">
        <v>19</v>
      </c>
    </row>
    <row r="28" spans="1:1" ht="15" customHeight="1" x14ac:dyDescent="0.25">
      <c r="A28" s="7" t="s">
        <v>20</v>
      </c>
    </row>
    <row r="29" spans="1:1" ht="15" customHeight="1" x14ac:dyDescent="0.25">
      <c r="A29" s="7" t="s">
        <v>21</v>
      </c>
    </row>
    <row r="30" spans="1:1" ht="15" customHeight="1" x14ac:dyDescent="0.25">
      <c r="A30" s="7" t="s">
        <v>22</v>
      </c>
    </row>
    <row r="31" spans="1:1" ht="15" customHeight="1" x14ac:dyDescent="0.25">
      <c r="A31" s="5"/>
    </row>
    <row r="32" spans="1:1" ht="15" customHeight="1" x14ac:dyDescent="0.25">
      <c r="A32" s="6" t="s">
        <v>23</v>
      </c>
    </row>
    <row r="33" spans="1:1" ht="15" customHeight="1" x14ac:dyDescent="0.25">
      <c r="A33" s="5"/>
    </row>
    <row r="34" spans="1:1" ht="15" customHeight="1" x14ac:dyDescent="0.25">
      <c r="A34" s="8" t="s">
        <v>24</v>
      </c>
    </row>
    <row r="35" spans="1:1" ht="15" customHeight="1" x14ac:dyDescent="0.25">
      <c r="A35" s="8" t="s">
        <v>25</v>
      </c>
    </row>
    <row r="36" spans="1:1" ht="15" customHeight="1" x14ac:dyDescent="0.25">
      <c r="A36" s="8" t="s">
        <v>26</v>
      </c>
    </row>
    <row r="37" spans="1:1" ht="15" customHeight="1" x14ac:dyDescent="0.25">
      <c r="A37" s="8" t="s">
        <v>27</v>
      </c>
    </row>
    <row r="38" spans="1:1" ht="15" customHeight="1" x14ac:dyDescent="0.25">
      <c r="A38" s="8" t="s">
        <v>28</v>
      </c>
    </row>
    <row r="39" spans="1:1" ht="15" customHeight="1" x14ac:dyDescent="0.25">
      <c r="A39" s="8" t="s">
        <v>29</v>
      </c>
    </row>
    <row r="40" spans="1:1" ht="15" customHeight="1" x14ac:dyDescent="0.25">
      <c r="A40" s="8" t="s">
        <v>30</v>
      </c>
    </row>
    <row r="41" spans="1:1" ht="15" customHeight="1" x14ac:dyDescent="0.25">
      <c r="A41" s="8" t="s">
        <v>31</v>
      </c>
    </row>
    <row r="42" spans="1:1" ht="15" customHeight="1" x14ac:dyDescent="0.25">
      <c r="A42" s="8" t="s">
        <v>32</v>
      </c>
    </row>
    <row r="43" spans="1:1" ht="15" customHeight="1" x14ac:dyDescent="0.25">
      <c r="A43" s="5"/>
    </row>
    <row r="44" spans="1:1" ht="15" customHeight="1" x14ac:dyDescent="0.25">
      <c r="A44" s="6" t="s">
        <v>33</v>
      </c>
    </row>
    <row r="45" spans="1:1" ht="15" customHeight="1" x14ac:dyDescent="0.25">
      <c r="A45" s="5"/>
    </row>
    <row r="46" spans="1:1" ht="15" customHeight="1" x14ac:dyDescent="0.25">
      <c r="A46" s="6" t="s">
        <v>34</v>
      </c>
    </row>
    <row r="47" spans="1:1" ht="15" customHeight="1" x14ac:dyDescent="0.25">
      <c r="A47" s="5" t="s">
        <v>35</v>
      </c>
    </row>
    <row r="48" spans="1:1" ht="15" customHeight="1" x14ac:dyDescent="0.25">
      <c r="A48" s="5" t="s">
        <v>36</v>
      </c>
    </row>
    <row r="49" spans="1:1" ht="15" customHeight="1" x14ac:dyDescent="0.25">
      <c r="A49" s="5" t="s">
        <v>37</v>
      </c>
    </row>
    <row r="50" spans="1:1" ht="15" customHeight="1" x14ac:dyDescent="0.25">
      <c r="A50" s="5" t="s">
        <v>38</v>
      </c>
    </row>
    <row r="51" spans="1:1" ht="15" customHeight="1" x14ac:dyDescent="0.25">
      <c r="A51" s="5"/>
    </row>
    <row r="52" spans="1:1" ht="15" customHeight="1" x14ac:dyDescent="0.25">
      <c r="A52" s="6" t="s">
        <v>39</v>
      </c>
    </row>
    <row r="53" spans="1:1" ht="15" customHeight="1" x14ac:dyDescent="0.25">
      <c r="A53" s="5" t="s">
        <v>40</v>
      </c>
    </row>
    <row r="54" spans="1:1" ht="15" customHeight="1" x14ac:dyDescent="0.25">
      <c r="A54" s="5" t="s">
        <v>41</v>
      </c>
    </row>
    <row r="55" spans="1:1" ht="15" customHeight="1" x14ac:dyDescent="0.25">
      <c r="A55" s="5" t="s">
        <v>42</v>
      </c>
    </row>
  </sheetData>
  <sheetProtection sheet="1"/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0"/>
  <sheetViews>
    <sheetView zoomScale="115" zoomScaleNormal="115" workbookViewId="0">
      <selection activeCell="I14" sqref="I14"/>
    </sheetView>
  </sheetViews>
  <sheetFormatPr defaultColWidth="8.7109375" defaultRowHeight="15" x14ac:dyDescent="0.25"/>
  <cols>
    <col min="1" max="1" width="28" customWidth="1"/>
    <col min="2" max="2" width="18" customWidth="1"/>
    <col min="8" max="8" width="22.85546875" customWidth="1"/>
  </cols>
  <sheetData>
    <row r="1" spans="1:9" ht="34.5" customHeight="1" x14ac:dyDescent="0.25">
      <c r="A1" s="3" t="s">
        <v>43</v>
      </c>
      <c r="B1" s="3"/>
      <c r="C1" s="3"/>
      <c r="D1" s="3"/>
      <c r="E1" s="3"/>
      <c r="F1" s="3"/>
      <c r="G1" s="3"/>
      <c r="H1" s="3"/>
    </row>
    <row r="3" spans="1:9" ht="15.75" customHeight="1" x14ac:dyDescent="0.25">
      <c r="A3" s="9" t="s">
        <v>44</v>
      </c>
      <c r="B3" s="10">
        <f>'Performance Summary'!B21</f>
        <v>1</v>
      </c>
    </row>
    <row r="4" spans="1:9" ht="15.75" customHeight="1" x14ac:dyDescent="0.25">
      <c r="A4" s="9" t="s">
        <v>45</v>
      </c>
      <c r="B4" s="10" t="str">
        <f>IFERROR(AVERAGE('Survey Tracker'!M:M),"")</f>
        <v/>
      </c>
    </row>
    <row r="5" spans="1:9" ht="15.75" customHeight="1" x14ac:dyDescent="0.25">
      <c r="A5" s="9" t="s">
        <v>46</v>
      </c>
      <c r="B5" s="10">
        <f>'Performance Summary'!B5</f>
        <v>0</v>
      </c>
    </row>
    <row r="6" spans="1:9" ht="15.75" customHeight="1" x14ac:dyDescent="0.25">
      <c r="A6" s="9" t="s">
        <v>47</v>
      </c>
      <c r="B6" s="10">
        <v>4</v>
      </c>
    </row>
    <row r="7" spans="1:9" ht="15.75" customHeight="1" x14ac:dyDescent="0.25">
      <c r="A7" s="9" t="s">
        <v>48</v>
      </c>
      <c r="B7" s="10">
        <f>'Performance Summary'!F21</f>
        <v>0</v>
      </c>
    </row>
    <row r="8" spans="1:9" ht="15.75" customHeight="1" x14ac:dyDescent="0.25">
      <c r="A8" s="9" t="s">
        <v>49</v>
      </c>
      <c r="B8" s="11">
        <f>IFERROR(COUNTIF('Survey Tracker'!R:R,"Completed")/COUNTA('Survey Tracker'!R:R),"")</f>
        <v>0.5</v>
      </c>
    </row>
    <row r="13" spans="1:9" ht="15" customHeight="1" x14ac:dyDescent="0.25">
      <c r="H13" s="12" t="s">
        <v>50</v>
      </c>
      <c r="I13" s="12" t="s">
        <v>51</v>
      </c>
    </row>
    <row r="14" spans="1:9" ht="15" customHeight="1" x14ac:dyDescent="0.25">
      <c r="H14" s="13" t="s">
        <v>52</v>
      </c>
      <c r="I14" s="14">
        <f>COUNTIF('Survey Tracker'!D:D,"Very Smooth")</f>
        <v>1</v>
      </c>
    </row>
    <row r="15" spans="1:9" ht="15" customHeight="1" x14ac:dyDescent="0.25">
      <c r="H15" s="13" t="s">
        <v>53</v>
      </c>
      <c r="I15" s="14">
        <f>COUNTIF('Survey Tracker'!D:D,"Somewhat Smooth")</f>
        <v>0</v>
      </c>
    </row>
    <row r="16" spans="1:9" ht="15" customHeight="1" x14ac:dyDescent="0.25">
      <c r="H16" s="13" t="s">
        <v>54</v>
      </c>
      <c r="I16" s="14">
        <f>COUNTIF('Survey Tracker'!D:D,"Slightly Rough")</f>
        <v>0</v>
      </c>
    </row>
    <row r="17" spans="8:9" ht="15" customHeight="1" x14ac:dyDescent="0.25">
      <c r="H17" s="13" t="s">
        <v>55</v>
      </c>
      <c r="I17" s="14">
        <f>COUNTIF('Survey Tracker'!D:D,"Not Smooth")</f>
        <v>0</v>
      </c>
    </row>
    <row r="34" spans="8:9" ht="15" customHeight="1" x14ac:dyDescent="0.25">
      <c r="H34" s="12" t="s">
        <v>56</v>
      </c>
      <c r="I34" s="12" t="s">
        <v>51</v>
      </c>
    </row>
    <row r="35" spans="8:9" ht="15" customHeight="1" x14ac:dyDescent="0.25">
      <c r="H35" s="13" t="s">
        <v>57</v>
      </c>
      <c r="I35" s="14">
        <f>COUNTIF('Survey Tracker'!F:F,"Yes, I received all IT equipment and access on time")</f>
        <v>1</v>
      </c>
    </row>
    <row r="36" spans="8:9" ht="15" customHeight="1" x14ac:dyDescent="0.25">
      <c r="H36" s="13" t="s">
        <v>58</v>
      </c>
      <c r="I36" s="14">
        <f>COUNTIF('Survey Tracker'!F:F,"I received partial equipment and access on time")</f>
        <v>0</v>
      </c>
    </row>
    <row r="37" spans="8:9" ht="15" customHeight="1" x14ac:dyDescent="0.25">
      <c r="H37" s="13" t="s">
        <v>59</v>
      </c>
      <c r="I37" s="14">
        <f>COUNTIF('Survey Tracker'!F:F,"I did not have access or IT equipment on my starting date")</f>
        <v>0</v>
      </c>
    </row>
    <row r="38" spans="8:9" ht="15" customHeight="1" x14ac:dyDescent="0.25">
      <c r="H38" s="13" t="s">
        <v>60</v>
      </c>
      <c r="I38" s="14">
        <f>COUNTIF('Survey Tracker'!F:F,"Significant delays")</f>
        <v>0</v>
      </c>
    </row>
    <row r="57" spans="8:9" ht="15" customHeight="1" x14ac:dyDescent="0.25">
      <c r="H57" s="12" t="s">
        <v>61</v>
      </c>
      <c r="I57" s="12" t="s">
        <v>51</v>
      </c>
    </row>
    <row r="58" spans="8:9" ht="15" customHeight="1" x14ac:dyDescent="0.25">
      <c r="H58" s="13" t="s">
        <v>62</v>
      </c>
      <c r="I58" s="14">
        <f>COUNTIF('Survey Tracker'!H:H,"Extremely Helpful")</f>
        <v>1</v>
      </c>
    </row>
    <row r="59" spans="8:9" ht="15" customHeight="1" x14ac:dyDescent="0.25">
      <c r="H59" s="13" t="s">
        <v>63</v>
      </c>
      <c r="I59" s="14">
        <f>COUNTIF('Survey Tracker'!H:H,"Somewhat Helpful")</f>
        <v>0</v>
      </c>
    </row>
    <row r="60" spans="8:9" ht="15" customHeight="1" x14ac:dyDescent="0.25">
      <c r="H60" s="13" t="s">
        <v>64</v>
      </c>
      <c r="I60" s="14">
        <f>COUNTIF('Survey Tracker'!H:H,"Not Helpful and/or No materials received")</f>
        <v>0</v>
      </c>
    </row>
    <row r="61" spans="8:9" ht="15" customHeight="1" x14ac:dyDescent="0.25">
      <c r="H61" s="13" t="s">
        <v>65</v>
      </c>
      <c r="I61" s="14">
        <f>COUNTIF('Survey Tracker'!H:H,"Helpful but outdated")</f>
        <v>0</v>
      </c>
    </row>
    <row r="76" spans="8:9" ht="15" customHeight="1" x14ac:dyDescent="0.25">
      <c r="H76" s="12" t="s">
        <v>66</v>
      </c>
      <c r="I76" s="12" t="s">
        <v>51</v>
      </c>
    </row>
    <row r="77" spans="8:9" ht="15" customHeight="1" x14ac:dyDescent="0.25">
      <c r="H77" s="13" t="s">
        <v>67</v>
      </c>
      <c r="I77" s="14">
        <f>COUNTIF('Survey Tracker'!J:J,"Faster delivery of equipment and access")</f>
        <v>0</v>
      </c>
    </row>
    <row r="78" spans="8:9" ht="15" customHeight="1" x14ac:dyDescent="0.25">
      <c r="H78" s="13" t="s">
        <v>68</v>
      </c>
      <c r="I78" s="14">
        <f>COUNTIF('Survey Tracker'!J:J,"More detailed guides or training materials")</f>
        <v>0</v>
      </c>
    </row>
    <row r="79" spans="8:9" ht="15" customHeight="1" x14ac:dyDescent="0.25">
      <c r="H79" s="13" t="s">
        <v>69</v>
      </c>
      <c r="I79" s="14">
        <f>COUNTIF('Survey Tracker'!J:J,"Better communication from IT team")</f>
        <v>0</v>
      </c>
    </row>
    <row r="80" spans="8:9" ht="15" customHeight="1" x14ac:dyDescent="0.25">
      <c r="H80" s="13" t="s">
        <v>70</v>
      </c>
      <c r="I80" s="14">
        <f>COUNTIF('Survey Tracker'!J:J,"Nothing, everything was great")</f>
        <v>1</v>
      </c>
    </row>
  </sheetData>
  <sheetProtection sheet="1"/>
  <mergeCells count="1">
    <mergeCell ref="A1:H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01"/>
  <sheetViews>
    <sheetView tabSelected="1" zoomScale="90" zoomScaleNormal="90" workbookViewId="0">
      <pane ySplit="1" topLeftCell="A2" activePane="bottomLeft" state="frozen"/>
      <selection activeCell="J1" sqref="J1"/>
      <selection pane="bottomLeft" activeCell="K1" sqref="K1"/>
    </sheetView>
  </sheetViews>
  <sheetFormatPr defaultColWidth="8.7109375" defaultRowHeight="15" x14ac:dyDescent="0.25"/>
  <cols>
    <col min="1" max="1" width="15" customWidth="1"/>
    <col min="2" max="2" width="20" customWidth="1"/>
    <col min="3" max="3" width="15" customWidth="1"/>
    <col min="4" max="4" width="35" customWidth="1"/>
    <col min="5" max="5" width="30" customWidth="1"/>
    <col min="6" max="6" width="35" customWidth="1"/>
    <col min="7" max="7" width="30" customWidth="1"/>
    <col min="8" max="8" width="35" customWidth="1"/>
    <col min="9" max="9" width="30" customWidth="1"/>
    <col min="10" max="10" width="35" style="14" customWidth="1"/>
    <col min="11" max="11" width="30" style="14" customWidth="1"/>
    <col min="12" max="12" width="40" style="14" customWidth="1"/>
    <col min="13" max="13" width="15" style="14" customWidth="1"/>
    <col min="14" max="15" width="11.140625" style="14" customWidth="1"/>
    <col min="16" max="16" width="11.140625" style="15" customWidth="1"/>
    <col min="17" max="17" width="18" style="16" customWidth="1"/>
    <col min="18" max="18" width="15" style="17" customWidth="1"/>
  </cols>
  <sheetData>
    <row r="1" spans="1:18" ht="49.5" customHeight="1" x14ac:dyDescent="0.25">
      <c r="A1" s="18" t="s">
        <v>71</v>
      </c>
      <c r="B1" s="18" t="s">
        <v>72</v>
      </c>
      <c r="C1" s="18" t="s">
        <v>73</v>
      </c>
      <c r="D1" s="18" t="s">
        <v>74</v>
      </c>
      <c r="E1" s="18" t="s">
        <v>75</v>
      </c>
      <c r="F1" s="19" t="s">
        <v>76</v>
      </c>
      <c r="G1" s="19" t="s">
        <v>77</v>
      </c>
      <c r="H1" s="18" t="s">
        <v>78</v>
      </c>
      <c r="I1" s="20" t="s">
        <v>79</v>
      </c>
      <c r="J1" s="21" t="s">
        <v>80</v>
      </c>
      <c r="K1" s="22" t="s">
        <v>81</v>
      </c>
      <c r="L1" s="23" t="s">
        <v>82</v>
      </c>
      <c r="M1" s="24" t="s">
        <v>83</v>
      </c>
      <c r="N1" s="25" t="s">
        <v>84</v>
      </c>
      <c r="O1" s="25" t="s">
        <v>85</v>
      </c>
      <c r="P1" s="26" t="s">
        <v>86</v>
      </c>
      <c r="Q1" s="27" t="s">
        <v>87</v>
      </c>
      <c r="R1" s="28" t="s">
        <v>88</v>
      </c>
    </row>
    <row r="2" spans="1:18" ht="30" customHeight="1" x14ac:dyDescent="0.25">
      <c r="A2" s="29" t="s">
        <v>89</v>
      </c>
      <c r="B2" s="29" t="s">
        <v>90</v>
      </c>
      <c r="C2" s="29" t="s">
        <v>91</v>
      </c>
      <c r="D2" s="30" t="s">
        <v>52</v>
      </c>
      <c r="E2" s="30" t="s">
        <v>92</v>
      </c>
      <c r="F2" s="30" t="s">
        <v>93</v>
      </c>
      <c r="G2" s="30" t="s">
        <v>94</v>
      </c>
      <c r="H2" s="30" t="s">
        <v>62</v>
      </c>
      <c r="I2" s="31" t="s">
        <v>95</v>
      </c>
      <c r="J2" s="32" t="s">
        <v>96</v>
      </c>
      <c r="K2" s="32" t="s">
        <v>97</v>
      </c>
      <c r="L2" s="32" t="s">
        <v>98</v>
      </c>
      <c r="M2" s="33" t="str">
        <f>IF(AND(D2&lt;&gt;"",F2&lt;&gt;"",H2&lt;&gt;"",J2&lt;&gt;""),
    IF(
        ROUND((
            (IF(D2="Very Smooth",5,IF(D2="Somewhat Smooth",4,IF(D2="Slightly Rough",3,2)))+
            IF(F2="Yes, I received all IT equipment and access on time",5,IF(F2="I received partial equipment and access on time",3,2))+
            IF(H2="Extremely Helpful",5,IF(H2="Somewhat Helpful",4,IF(H2="Helpful but outdated",3,2))))/3-
            IF(J2="Nothing, everything was great",0,IF(J2="Faster delivery of equipment and access",2,IF(J2="More detailed guides or training materials",1,0.5)))
        ),0)&gt;=5,"5 - Excellent",
        IF(ROUND((
            (IF(D2="Very Smooth",5,IF(D2="Somewhat Smooth",4,IF(D2="Slightly Rough",3,2)))+
            IF(F2="Yes, I received all IT equipment and access on time",5,IF(F2="I received partial equipment and access on time",3,2))+
            IF(H2="Extremely Helpful",5,IF(H2="Somewhat Helpful",4,IF(H2="Helpful but outdated",3,2))))/3-
            IF(J2="Nothing, everything was great",0,IF(J2="Faster delivery of equipment and access",2,IF(J2="More detailed guides or training materials",1,0.5)))
        ),0)=4,"4 - Good",
        IF(ROUND((
            (IF(D2="Very Smooth",5,IF(D2="Somewhat Smooth",4,IF(D2="Slightly Rough",3,2)))+
            IF(F2="Yes, I received all IT equipment and access on time",5,IF(F2="I received partial equipment and access on time",3,2))+
            IF(H2="Extremely Helpful",5,IF(H2="Somewhat Helpful",4,IF(H2="Helpful but outdated",3,2))))/3-
            IF(J2="Nothing, everything was great",0,IF(J2="Faster delivery of equipment and access",2,IF(J2="More detailed guides or training materials",1,0.5)))
        ),0)=3,"3 - Fair","2 - Poor"))
    ),"")</f>
        <v>5 - Excellent</v>
      </c>
      <c r="N2" s="34">
        <v>45992</v>
      </c>
      <c r="O2" s="34">
        <v>45993</v>
      </c>
      <c r="P2" s="35">
        <v>45994</v>
      </c>
      <c r="Q2" s="36">
        <v>46034</v>
      </c>
      <c r="R2" s="37" t="s">
        <v>133</v>
      </c>
    </row>
    <row r="3" spans="1:18" ht="15" customHeight="1" x14ac:dyDescent="0.25">
      <c r="A3" s="29"/>
      <c r="B3" s="29"/>
      <c r="C3" s="29"/>
      <c r="D3" s="30"/>
      <c r="E3" s="30"/>
      <c r="F3" s="30"/>
      <c r="G3" s="30"/>
      <c r="H3" s="30"/>
      <c r="I3" s="31"/>
      <c r="J3" s="30"/>
      <c r="K3" s="30"/>
      <c r="L3" s="30"/>
      <c r="M3" s="38" t="str">
        <f t="shared" ref="M3:M33" si="0">IF(AND(D3&lt;&gt;"",F3&lt;&gt;"",H3&lt;&gt;"",J3&lt;&gt;""),
IF(
ROUND((
(IF(D3="Very Smooth",5,IF(D3="Somewhat Smooth",4,IF(D3="Slightly Rough",3,2)))+
IF(F3="Yes, I received all IT equipment and access on time",5,IF(F3="I received partial equipment and access on time",3,2))+
IF(H3="Extremely Helpful",5,IF(H3="Somewhat Helpful",4,IF(H3="Helpful but outdated",3,2))))/3-
IF(J3="Nothing, everything was great",0,IF(J3="Faster delivery of equipment and access",2,IF(J3="More detailed guides or training materials",1,0.5)))
),0)&gt;=5,"5 - Excellent",
IF(ROUND((
(IF(D3="Very Smooth",5,IF(D3="Somewhat Smooth",4,IF(D3="Slightly Rough",3,2)))+
IF(F3="Yes, I received all IT equipment and access on time",5,IF(F3="I received partial equipment and access on time",3,2))+
IF(H3="Extremely Helpful",5,IF(H3="Somewhat Helpful",4,IF(H3="Helpful but outdated",3,2))))/3-
IF(J3="Nothing, everything was great",0,IF(J3="Faster delivery of equipment and access",2,IF(J3="More detailed guides or training materials",1,0.5)))
),0)=4,"4 - Good",
IF(ROUND((
(IF(D3="Very Smooth",5,IF(D3="Somewhat Smooth",4,IF(D3="Slightly Rough",3,2)))+
IF(F3="Yes, I received all IT equipment and access on time",5,IF(F3="I received partial equipment and access on time",3,2))+
IF(H3="Extremely Helpful",5,IF(H3="Somewhat Helpful",4,IF(H3="Helpful but outdated",3,2))))/3-
IF(J3="Nothing, everything was great",0,IF(J3="Faster delivery of equipment and access",2,IF(J3="More detailed guides or training materials",1,0.5)))
),0)=3,"3 - Fair","2 - Poor"))
),"")</f>
        <v/>
      </c>
      <c r="N3" s="39"/>
      <c r="O3" s="39"/>
      <c r="P3" s="40"/>
      <c r="Q3" s="41"/>
      <c r="R3" s="42"/>
    </row>
    <row r="4" spans="1:18" ht="15" customHeight="1" x14ac:dyDescent="0.25">
      <c r="A4" s="29"/>
      <c r="B4" s="29"/>
      <c r="C4" s="29"/>
      <c r="D4" s="30"/>
      <c r="E4" s="30"/>
      <c r="F4" s="30"/>
      <c r="G4" s="30"/>
      <c r="H4" s="30"/>
      <c r="I4" s="31"/>
      <c r="J4" s="30"/>
      <c r="K4" s="30"/>
      <c r="L4" s="30"/>
      <c r="M4" s="38" t="str">
        <f t="shared" si="0"/>
        <v/>
      </c>
      <c r="N4" s="39"/>
      <c r="O4" s="39"/>
      <c r="P4" s="40"/>
      <c r="Q4" s="41"/>
      <c r="R4" s="42"/>
    </row>
    <row r="5" spans="1:18" ht="15" customHeight="1" x14ac:dyDescent="0.25">
      <c r="A5" s="29"/>
      <c r="B5" s="29"/>
      <c r="C5" s="29"/>
      <c r="D5" s="30"/>
      <c r="E5" s="30"/>
      <c r="F5" s="30"/>
      <c r="G5" s="30"/>
      <c r="H5" s="30"/>
      <c r="I5" s="31"/>
      <c r="J5" s="30"/>
      <c r="K5" s="30"/>
      <c r="L5" s="30"/>
      <c r="M5" s="38" t="str">
        <f t="shared" si="0"/>
        <v/>
      </c>
      <c r="N5" s="39"/>
      <c r="O5" s="39"/>
      <c r="P5" s="40"/>
      <c r="Q5" s="41"/>
      <c r="R5" s="42"/>
    </row>
    <row r="6" spans="1:18" ht="15" customHeight="1" x14ac:dyDescent="0.25">
      <c r="A6" s="29"/>
      <c r="B6" s="29"/>
      <c r="C6" s="29"/>
      <c r="D6" s="30"/>
      <c r="E6" s="30"/>
      <c r="F6" s="30"/>
      <c r="G6" s="30"/>
      <c r="H6" s="30"/>
      <c r="I6" s="31"/>
      <c r="J6" s="30"/>
      <c r="K6" s="30"/>
      <c r="L6" s="30"/>
      <c r="M6" s="38" t="str">
        <f t="shared" si="0"/>
        <v/>
      </c>
      <c r="N6" s="39"/>
      <c r="O6" s="39"/>
      <c r="P6" s="40"/>
      <c r="Q6" s="41"/>
      <c r="R6" s="42"/>
    </row>
    <row r="7" spans="1:18" ht="15" customHeight="1" x14ac:dyDescent="0.25">
      <c r="A7" s="29"/>
      <c r="B7" s="29"/>
      <c r="C7" s="29"/>
      <c r="D7" s="30"/>
      <c r="E7" s="30"/>
      <c r="F7" s="30"/>
      <c r="G7" s="30"/>
      <c r="H7" s="30"/>
      <c r="I7" s="31"/>
      <c r="J7" s="30"/>
      <c r="K7" s="30"/>
      <c r="L7" s="30"/>
      <c r="M7" s="38" t="str">
        <f t="shared" si="0"/>
        <v/>
      </c>
      <c r="N7" s="39"/>
      <c r="O7" s="39"/>
      <c r="P7" s="40"/>
      <c r="Q7" s="41"/>
      <c r="R7" s="42"/>
    </row>
    <row r="8" spans="1:18" ht="15" customHeight="1" x14ac:dyDescent="0.25">
      <c r="A8" s="29"/>
      <c r="B8" s="29"/>
      <c r="C8" s="29"/>
      <c r="D8" s="30"/>
      <c r="E8" s="30"/>
      <c r="F8" s="30"/>
      <c r="G8" s="30"/>
      <c r="H8" s="30"/>
      <c r="I8" s="31"/>
      <c r="J8" s="30"/>
      <c r="K8" s="30"/>
      <c r="L8" s="30"/>
      <c r="M8" s="38" t="str">
        <f t="shared" si="0"/>
        <v/>
      </c>
      <c r="N8" s="39"/>
      <c r="O8" s="39"/>
      <c r="P8" s="43"/>
      <c r="Q8" s="41"/>
      <c r="R8" s="42"/>
    </row>
    <row r="9" spans="1:18" ht="15" customHeight="1" x14ac:dyDescent="0.25">
      <c r="A9" s="29"/>
      <c r="B9" s="29"/>
      <c r="C9" s="29"/>
      <c r="D9" s="30"/>
      <c r="E9" s="30"/>
      <c r="F9" s="30"/>
      <c r="G9" s="30"/>
      <c r="H9" s="30"/>
      <c r="I9" s="31"/>
      <c r="J9" s="30"/>
      <c r="K9" s="30"/>
      <c r="L9" s="30"/>
      <c r="M9" s="38" t="str">
        <f t="shared" si="0"/>
        <v/>
      </c>
      <c r="N9" s="39"/>
      <c r="O9" s="39"/>
      <c r="P9" s="40"/>
      <c r="Q9" s="41"/>
      <c r="R9" s="42"/>
    </row>
    <row r="10" spans="1:18" ht="15" customHeight="1" x14ac:dyDescent="0.25">
      <c r="A10" s="29"/>
      <c r="B10" s="29"/>
      <c r="C10" s="29"/>
      <c r="D10" s="30"/>
      <c r="E10" s="30"/>
      <c r="F10" s="30"/>
      <c r="G10" s="30"/>
      <c r="H10" s="30"/>
      <c r="I10" s="31"/>
      <c r="J10" s="30"/>
      <c r="K10" s="30"/>
      <c r="L10" s="30"/>
      <c r="M10" s="38" t="str">
        <f t="shared" si="0"/>
        <v/>
      </c>
      <c r="N10" s="39"/>
      <c r="O10" s="39"/>
      <c r="P10" s="40"/>
      <c r="Q10" s="41"/>
      <c r="R10" s="42"/>
    </row>
    <row r="11" spans="1:18" ht="15" customHeight="1" x14ac:dyDescent="0.25">
      <c r="A11" s="29"/>
      <c r="B11" s="29"/>
      <c r="C11" s="29"/>
      <c r="D11" s="30"/>
      <c r="E11" s="30"/>
      <c r="F11" s="30"/>
      <c r="G11" s="30"/>
      <c r="H11" s="30"/>
      <c r="I11" s="31"/>
      <c r="J11" s="30"/>
      <c r="K11" s="30"/>
      <c r="L11" s="30"/>
      <c r="M11" s="38" t="str">
        <f t="shared" si="0"/>
        <v/>
      </c>
      <c r="N11" s="39"/>
      <c r="O11" s="39"/>
      <c r="P11" s="40"/>
      <c r="Q11" s="41"/>
      <c r="R11" s="42"/>
    </row>
    <row r="12" spans="1:18" ht="15" customHeight="1" x14ac:dyDescent="0.25">
      <c r="A12" s="29"/>
      <c r="B12" s="29"/>
      <c r="C12" s="29"/>
      <c r="D12" s="30"/>
      <c r="E12" s="30"/>
      <c r="F12" s="30"/>
      <c r="G12" s="30"/>
      <c r="H12" s="30"/>
      <c r="I12" s="31"/>
      <c r="J12" s="30"/>
      <c r="K12" s="30"/>
      <c r="L12" s="30"/>
      <c r="M12" s="38" t="str">
        <f t="shared" si="0"/>
        <v/>
      </c>
      <c r="N12" s="39"/>
      <c r="O12" s="39"/>
      <c r="P12" s="40"/>
      <c r="Q12" s="41"/>
      <c r="R12" s="42"/>
    </row>
    <row r="13" spans="1:18" ht="15" customHeight="1" x14ac:dyDescent="0.25">
      <c r="A13" s="29"/>
      <c r="B13" s="29"/>
      <c r="C13" s="29"/>
      <c r="D13" s="30"/>
      <c r="E13" s="30"/>
      <c r="F13" s="30"/>
      <c r="G13" s="30"/>
      <c r="H13" s="30"/>
      <c r="I13" s="31"/>
      <c r="J13" s="30"/>
      <c r="K13" s="30"/>
      <c r="L13" s="30"/>
      <c r="M13" s="38" t="str">
        <f t="shared" si="0"/>
        <v/>
      </c>
      <c r="N13" s="39"/>
      <c r="O13" s="39"/>
      <c r="P13" s="40"/>
      <c r="Q13" s="41"/>
      <c r="R13" s="42"/>
    </row>
    <row r="14" spans="1:18" ht="15" customHeight="1" x14ac:dyDescent="0.25">
      <c r="A14" s="29"/>
      <c r="B14" s="29"/>
      <c r="C14" s="29"/>
      <c r="D14" s="30"/>
      <c r="E14" s="30"/>
      <c r="F14" s="30"/>
      <c r="G14" s="30"/>
      <c r="H14" s="30"/>
      <c r="I14" s="31"/>
      <c r="J14" s="30"/>
      <c r="K14" s="30"/>
      <c r="L14" s="30"/>
      <c r="M14" s="38" t="str">
        <f t="shared" si="0"/>
        <v/>
      </c>
      <c r="N14" s="39"/>
      <c r="O14" s="39"/>
      <c r="P14" s="40"/>
      <c r="Q14" s="41"/>
      <c r="R14" s="42"/>
    </row>
    <row r="15" spans="1:18" ht="15" customHeight="1" x14ac:dyDescent="0.25">
      <c r="A15" s="29"/>
      <c r="B15" s="29"/>
      <c r="C15" s="29"/>
      <c r="D15" s="30"/>
      <c r="E15" s="30"/>
      <c r="F15" s="30"/>
      <c r="G15" s="30"/>
      <c r="H15" s="30"/>
      <c r="I15" s="31"/>
      <c r="J15" s="30"/>
      <c r="K15" s="30"/>
      <c r="L15" s="30"/>
      <c r="M15" s="38" t="str">
        <f t="shared" si="0"/>
        <v/>
      </c>
      <c r="N15" s="39"/>
      <c r="O15" s="39"/>
      <c r="P15" s="40"/>
      <c r="Q15" s="41"/>
      <c r="R15" s="42"/>
    </row>
    <row r="16" spans="1:18" ht="15" customHeight="1" x14ac:dyDescent="0.25">
      <c r="A16" s="29"/>
      <c r="B16" s="29"/>
      <c r="C16" s="29"/>
      <c r="D16" s="30"/>
      <c r="E16" s="30"/>
      <c r="F16" s="30"/>
      <c r="G16" s="30"/>
      <c r="H16" s="30"/>
      <c r="I16" s="31"/>
      <c r="J16" s="30"/>
      <c r="K16" s="30"/>
      <c r="L16" s="30"/>
      <c r="M16" s="38" t="str">
        <f t="shared" si="0"/>
        <v/>
      </c>
      <c r="N16" s="39"/>
      <c r="O16" s="39"/>
      <c r="P16" s="40"/>
      <c r="Q16" s="41"/>
      <c r="R16" s="42"/>
    </row>
    <row r="17" spans="1:18" ht="15" customHeight="1" x14ac:dyDescent="0.25">
      <c r="A17" s="29"/>
      <c r="B17" s="29"/>
      <c r="C17" s="29"/>
      <c r="D17" s="30"/>
      <c r="E17" s="30"/>
      <c r="F17" s="30"/>
      <c r="G17" s="30"/>
      <c r="H17" s="30"/>
      <c r="I17" s="31"/>
      <c r="J17" s="30"/>
      <c r="K17" s="30"/>
      <c r="L17" s="30"/>
      <c r="M17" s="38" t="str">
        <f t="shared" si="0"/>
        <v/>
      </c>
      <c r="N17" s="39"/>
      <c r="O17" s="39"/>
      <c r="P17" s="40"/>
      <c r="Q17" s="41"/>
      <c r="R17" s="42"/>
    </row>
    <row r="18" spans="1:18" ht="15" customHeight="1" x14ac:dyDescent="0.25">
      <c r="A18" s="29"/>
      <c r="B18" s="29"/>
      <c r="C18" s="29"/>
      <c r="D18" s="30"/>
      <c r="E18" s="30"/>
      <c r="F18" s="30"/>
      <c r="G18" s="30"/>
      <c r="H18" s="30"/>
      <c r="I18" s="31"/>
      <c r="J18" s="30"/>
      <c r="K18" s="30"/>
      <c r="L18" s="30"/>
      <c r="M18" s="38" t="str">
        <f t="shared" si="0"/>
        <v/>
      </c>
      <c r="N18" s="39"/>
      <c r="O18" s="39"/>
      <c r="P18" s="40"/>
      <c r="Q18" s="41"/>
      <c r="R18" s="42"/>
    </row>
    <row r="19" spans="1:18" ht="15" customHeight="1" x14ac:dyDescent="0.25">
      <c r="A19" s="29"/>
      <c r="B19" s="29"/>
      <c r="C19" s="29"/>
      <c r="D19" s="30"/>
      <c r="E19" s="30"/>
      <c r="F19" s="30"/>
      <c r="G19" s="30"/>
      <c r="H19" s="30"/>
      <c r="I19" s="31"/>
      <c r="J19" s="30"/>
      <c r="K19" s="30"/>
      <c r="L19" s="30"/>
      <c r="M19" s="38" t="str">
        <f t="shared" si="0"/>
        <v/>
      </c>
      <c r="N19" s="39"/>
      <c r="O19" s="39"/>
      <c r="P19" s="40"/>
      <c r="Q19" s="41"/>
      <c r="R19" s="42"/>
    </row>
    <row r="20" spans="1:18" ht="15" customHeight="1" x14ac:dyDescent="0.25">
      <c r="A20" s="29"/>
      <c r="B20" s="29"/>
      <c r="C20" s="29"/>
      <c r="D20" s="30"/>
      <c r="E20" s="30"/>
      <c r="F20" s="30"/>
      <c r="G20" s="30"/>
      <c r="H20" s="30"/>
      <c r="I20" s="31"/>
      <c r="J20" s="30"/>
      <c r="K20" s="30"/>
      <c r="L20" s="30"/>
      <c r="M20" s="38" t="str">
        <f t="shared" si="0"/>
        <v/>
      </c>
      <c r="N20" s="39"/>
      <c r="O20" s="39"/>
      <c r="P20" s="40"/>
      <c r="Q20" s="41"/>
      <c r="R20" s="42"/>
    </row>
    <row r="21" spans="1:18" ht="15" customHeight="1" x14ac:dyDescent="0.25">
      <c r="A21" s="29"/>
      <c r="B21" s="29"/>
      <c r="C21" s="29"/>
      <c r="D21" s="30"/>
      <c r="E21" s="30"/>
      <c r="F21" s="30"/>
      <c r="G21" s="30"/>
      <c r="H21" s="30"/>
      <c r="I21" s="31"/>
      <c r="J21" s="30"/>
      <c r="K21" s="30"/>
      <c r="L21" s="30"/>
      <c r="M21" s="38" t="str">
        <f t="shared" si="0"/>
        <v/>
      </c>
      <c r="N21" s="39"/>
      <c r="O21" s="39"/>
      <c r="P21" s="40"/>
      <c r="Q21" s="41"/>
      <c r="R21" s="42"/>
    </row>
    <row r="22" spans="1:18" ht="15" customHeight="1" x14ac:dyDescent="0.25">
      <c r="A22" s="29"/>
      <c r="B22" s="29"/>
      <c r="C22" s="29"/>
      <c r="D22" s="30"/>
      <c r="E22" s="30"/>
      <c r="F22" s="30"/>
      <c r="G22" s="30"/>
      <c r="H22" s="30"/>
      <c r="I22" s="31"/>
      <c r="J22" s="30"/>
      <c r="K22" s="30"/>
      <c r="L22" s="30"/>
      <c r="M22" s="38" t="str">
        <f t="shared" si="0"/>
        <v/>
      </c>
      <c r="N22" s="39"/>
      <c r="O22" s="39"/>
      <c r="P22" s="40"/>
      <c r="Q22" s="41"/>
      <c r="R22" s="42"/>
    </row>
    <row r="23" spans="1:18" ht="15" customHeight="1" x14ac:dyDescent="0.25">
      <c r="A23" s="29"/>
      <c r="B23" s="29"/>
      <c r="C23" s="29"/>
      <c r="D23" s="30"/>
      <c r="E23" s="30"/>
      <c r="F23" s="30"/>
      <c r="G23" s="30"/>
      <c r="H23" s="30"/>
      <c r="I23" s="31"/>
      <c r="J23" s="30"/>
      <c r="K23" s="30"/>
      <c r="L23" s="30"/>
      <c r="M23" s="38" t="str">
        <f t="shared" si="0"/>
        <v/>
      </c>
      <c r="N23" s="39"/>
      <c r="O23" s="39"/>
      <c r="P23" s="40"/>
      <c r="Q23" s="41"/>
      <c r="R23" s="42"/>
    </row>
    <row r="24" spans="1:18" ht="15" customHeight="1" x14ac:dyDescent="0.25">
      <c r="A24" s="29"/>
      <c r="B24" s="29"/>
      <c r="C24" s="29"/>
      <c r="D24" s="30"/>
      <c r="E24" s="30"/>
      <c r="F24" s="30"/>
      <c r="G24" s="30"/>
      <c r="H24" s="30"/>
      <c r="I24" s="31"/>
      <c r="J24" s="30"/>
      <c r="K24" s="30"/>
      <c r="L24" s="30"/>
      <c r="M24" s="38" t="str">
        <f t="shared" si="0"/>
        <v/>
      </c>
      <c r="N24" s="39"/>
      <c r="O24" s="39"/>
      <c r="P24" s="40"/>
      <c r="Q24" s="41"/>
      <c r="R24" s="42"/>
    </row>
    <row r="25" spans="1:18" ht="15" customHeight="1" x14ac:dyDescent="0.25">
      <c r="A25" s="29"/>
      <c r="B25" s="29"/>
      <c r="C25" s="29"/>
      <c r="D25" s="30"/>
      <c r="E25" s="30"/>
      <c r="F25" s="30"/>
      <c r="G25" s="30"/>
      <c r="H25" s="30"/>
      <c r="I25" s="31"/>
      <c r="J25" s="30"/>
      <c r="K25" s="30"/>
      <c r="L25" s="30"/>
      <c r="M25" s="38" t="str">
        <f t="shared" si="0"/>
        <v/>
      </c>
      <c r="N25" s="39"/>
      <c r="O25" s="39"/>
      <c r="P25" s="40"/>
      <c r="Q25" s="41"/>
      <c r="R25" s="42"/>
    </row>
    <row r="26" spans="1:18" ht="15" customHeight="1" x14ac:dyDescent="0.25">
      <c r="A26" s="29"/>
      <c r="B26" s="29"/>
      <c r="C26" s="29"/>
      <c r="D26" s="30"/>
      <c r="E26" s="30"/>
      <c r="F26" s="30"/>
      <c r="G26" s="30"/>
      <c r="H26" s="30"/>
      <c r="I26" s="31"/>
      <c r="J26" s="30"/>
      <c r="K26" s="30"/>
      <c r="L26" s="30"/>
      <c r="M26" s="38" t="str">
        <f t="shared" si="0"/>
        <v/>
      </c>
      <c r="N26" s="39"/>
      <c r="O26" s="39"/>
      <c r="P26" s="40"/>
      <c r="Q26" s="41"/>
      <c r="R26" s="42"/>
    </row>
    <row r="27" spans="1:18" ht="15" customHeight="1" x14ac:dyDescent="0.25">
      <c r="A27" s="29"/>
      <c r="B27" s="29"/>
      <c r="C27" s="29"/>
      <c r="D27" s="30"/>
      <c r="E27" s="30"/>
      <c r="F27" s="30"/>
      <c r="G27" s="30"/>
      <c r="H27" s="30"/>
      <c r="I27" s="31"/>
      <c r="J27" s="30"/>
      <c r="K27" s="30"/>
      <c r="L27" s="30"/>
      <c r="M27" s="38" t="str">
        <f t="shared" si="0"/>
        <v/>
      </c>
      <c r="N27" s="39"/>
      <c r="O27" s="39"/>
      <c r="P27" s="40"/>
      <c r="Q27" s="41"/>
      <c r="R27" s="42"/>
    </row>
    <row r="28" spans="1:18" ht="15" customHeight="1" x14ac:dyDescent="0.25">
      <c r="A28" s="29"/>
      <c r="B28" s="29"/>
      <c r="C28" s="29"/>
      <c r="D28" s="30"/>
      <c r="E28" s="30"/>
      <c r="F28" s="30"/>
      <c r="G28" s="30"/>
      <c r="H28" s="30"/>
      <c r="I28" s="31"/>
      <c r="J28" s="30"/>
      <c r="K28" s="30"/>
      <c r="L28" s="30"/>
      <c r="M28" s="38" t="str">
        <f t="shared" si="0"/>
        <v/>
      </c>
      <c r="N28" s="39"/>
      <c r="O28" s="39"/>
      <c r="P28" s="40"/>
      <c r="Q28" s="41"/>
      <c r="R28" s="42"/>
    </row>
    <row r="29" spans="1:18" ht="15" customHeight="1" x14ac:dyDescent="0.25">
      <c r="A29" s="29"/>
      <c r="B29" s="29"/>
      <c r="C29" s="29"/>
      <c r="D29" s="30"/>
      <c r="E29" s="30"/>
      <c r="F29" s="30"/>
      <c r="G29" s="30"/>
      <c r="H29" s="30"/>
      <c r="I29" s="31"/>
      <c r="J29" s="30"/>
      <c r="K29" s="30"/>
      <c r="L29" s="30"/>
      <c r="M29" s="38" t="str">
        <f t="shared" si="0"/>
        <v/>
      </c>
      <c r="N29" s="39"/>
      <c r="O29" s="39"/>
      <c r="P29" s="40"/>
      <c r="Q29" s="41"/>
      <c r="R29" s="42"/>
    </row>
    <row r="30" spans="1:18" ht="15" customHeight="1" x14ac:dyDescent="0.25">
      <c r="A30" s="29"/>
      <c r="B30" s="29"/>
      <c r="C30" s="29"/>
      <c r="D30" s="30"/>
      <c r="E30" s="30"/>
      <c r="F30" s="30"/>
      <c r="G30" s="30"/>
      <c r="H30" s="30"/>
      <c r="I30" s="31"/>
      <c r="J30" s="30"/>
      <c r="K30" s="30"/>
      <c r="L30" s="30"/>
      <c r="M30" s="38" t="str">
        <f t="shared" si="0"/>
        <v/>
      </c>
      <c r="N30" s="39"/>
      <c r="O30" s="39"/>
      <c r="P30" s="40"/>
      <c r="Q30" s="41"/>
      <c r="R30" s="42"/>
    </row>
    <row r="31" spans="1:18" ht="15" customHeight="1" x14ac:dyDescent="0.25">
      <c r="A31" s="29"/>
      <c r="B31" s="29"/>
      <c r="C31" s="29"/>
      <c r="D31" s="30"/>
      <c r="E31" s="30"/>
      <c r="F31" s="30"/>
      <c r="G31" s="30"/>
      <c r="H31" s="30"/>
      <c r="I31" s="31"/>
      <c r="J31" s="30"/>
      <c r="K31" s="30"/>
      <c r="L31" s="30"/>
      <c r="M31" s="38" t="str">
        <f t="shared" si="0"/>
        <v/>
      </c>
      <c r="N31" s="39"/>
      <c r="O31" s="39"/>
      <c r="P31" s="40"/>
      <c r="Q31" s="41"/>
      <c r="R31" s="42"/>
    </row>
    <row r="32" spans="1:18" ht="15" customHeight="1" x14ac:dyDescent="0.25">
      <c r="A32" s="29"/>
      <c r="B32" s="29"/>
      <c r="C32" s="29"/>
      <c r="D32" s="30"/>
      <c r="E32" s="30"/>
      <c r="F32" s="30"/>
      <c r="G32" s="30"/>
      <c r="H32" s="30"/>
      <c r="I32" s="31"/>
      <c r="J32" s="30"/>
      <c r="K32" s="30"/>
      <c r="L32" s="30"/>
      <c r="M32" s="38" t="str">
        <f t="shared" si="0"/>
        <v/>
      </c>
      <c r="N32" s="39"/>
      <c r="O32" s="39"/>
      <c r="P32" s="40"/>
      <c r="Q32" s="41"/>
      <c r="R32" s="42"/>
    </row>
    <row r="33" spans="1:18" ht="15" customHeight="1" x14ac:dyDescent="0.25">
      <c r="A33" s="29"/>
      <c r="B33" s="29"/>
      <c r="C33" s="29"/>
      <c r="D33" s="30"/>
      <c r="E33" s="30"/>
      <c r="F33" s="30"/>
      <c r="G33" s="30"/>
      <c r="H33" s="30"/>
      <c r="I33" s="31"/>
      <c r="J33" s="30"/>
      <c r="K33" s="30"/>
      <c r="L33" s="30"/>
      <c r="M33" s="38" t="str">
        <f t="shared" si="0"/>
        <v/>
      </c>
      <c r="N33" s="39"/>
      <c r="O33" s="39"/>
      <c r="P33" s="40"/>
      <c r="Q33" s="41"/>
      <c r="R33" s="42"/>
    </row>
    <row r="34" spans="1:18" ht="15" customHeight="1" x14ac:dyDescent="0.25">
      <c r="A34" s="29"/>
      <c r="B34" s="29"/>
      <c r="C34" s="29"/>
      <c r="D34" s="30"/>
      <c r="E34" s="30"/>
      <c r="F34" s="30"/>
      <c r="G34" s="30"/>
      <c r="H34" s="30"/>
      <c r="I34" s="31"/>
      <c r="J34" s="30"/>
      <c r="K34" s="30"/>
      <c r="L34" s="30"/>
      <c r="M34" s="38" t="str">
        <f>IF(AND(D34&lt;&gt;"",F34&lt;&gt;"",H34&lt;&gt;"",J34&lt;&gt;""),
    IF(
        ROUND((
            (IF(D34="Very Smooth",5,IF(D34="Somewhat Smooth",4,IF(D34="Slightly Rough",3,2)))+
            IF(F34="Yes, I received all IT equipment and access on time",5,IF(F34="I received partial equipment and access on time",3,2))+
            IF(H34="Extremely Helpful",5,IF(H34="Somewhat Helpful",4,IF(H34="Helpful but outdated",3,2))))/3-
            IF(J34="Nothing, everything was great",0,IF(J34="Faster delivery of equipment and access",2,IF(J34="More detailed guides or training materials",1,0.5)))
        ),0)&gt;=5,"5 - Excellent",
        IF(ROUND((
            (IF(D34="Very Smooth",5,IF(D34="Somewhat Smooth",4,IF(D34="Slightly Rough",3,2)))+
            IF(F34="Yes, I received all IT equipment and access on time",5,IF(F34="I received partial equipment and access on time",3,2))+
            IF(H34="Extremely Helpful",5,IF(H34="Somewhat Helpful",4,IF(H34="Helpful but outdated",3,2))))/3-
            IF(J34="Nothing, everything was great",0,IF(J34="Faster delivery of equipment and access",2,IF(J34="More detailed guides or training materials",1,0.5)))
        ),0)=4,"4 - Good",
        IF(ROUND((
            (IF(D34="Very Smooth",5,IF(D34="Somewhat Smooth",4,IF(D34="Slightly Rough",3,2)))+
            IF(F34="Yes, I received all IT equipment and access on time",5,IF(F34="I received partial equipment and access on time",3,2))+
            IF(H34="Extremely Helpful",5,IF(H34="Somewhat Helpful",4,IF(H34="Helpful but outdated",3,2))))/3-
            IF(J34="Nothing, everything was great",0,IF(J34="Faster delivery of equipment and access",2,IF(J34="More detailed guides or training materials",1,0.5)))
        ),0)=3,"3 - Fair","2 - Poor"))
    ),"")</f>
        <v/>
      </c>
      <c r="N34" s="39"/>
      <c r="O34" s="39"/>
      <c r="P34" s="40"/>
      <c r="Q34" s="41"/>
      <c r="R34" s="42"/>
    </row>
    <row r="35" spans="1:18" ht="15" customHeight="1" x14ac:dyDescent="0.25">
      <c r="A35" s="29"/>
      <c r="B35" s="29"/>
      <c r="C35" s="29"/>
      <c r="D35" s="30"/>
      <c r="E35" s="30"/>
      <c r="F35" s="30"/>
      <c r="G35" s="30"/>
      <c r="H35" s="30"/>
      <c r="I35" s="31"/>
      <c r="J35" s="30"/>
      <c r="K35" s="30"/>
      <c r="L35" s="30"/>
      <c r="M35" s="38" t="str">
        <f t="shared" ref="M35:M65" si="1">IF(AND(D35&lt;&gt;"",F35&lt;&gt;"",H35&lt;&gt;"",J35&lt;&gt;""),
IF(
ROUND((
(IF(D35="Very Smooth",5,IF(D35="Somewhat Smooth",4,IF(D35="Slightly Rough",3,2)))+
IF(F35="Yes, I received all IT equipment and access on time",5,IF(F35="I received partial equipment and access on time",3,2))+
IF(H35="Extremely Helpful",5,IF(H35="Somewhat Helpful",4,IF(H35="Helpful but outdated",3,2))))/3-
IF(J35="Nothing, everything was great",0,IF(J35="Faster delivery of equipment and access",2,IF(J35="More detailed guides or training materials",1,0.5)))
),0)&gt;=5,"5 - Excellent",
IF(ROUND((
(IF(D35="Very Smooth",5,IF(D35="Somewhat Smooth",4,IF(D35="Slightly Rough",3,2)))+
IF(F35="Yes, I received all IT equipment and access on time",5,IF(F35="I received partial equipment and access on time",3,2))+
IF(H35="Extremely Helpful",5,IF(H35="Somewhat Helpful",4,IF(H35="Helpful but outdated",3,2))))/3-
IF(J35="Nothing, everything was great",0,IF(J35="Faster delivery of equipment and access",2,IF(J35="More detailed guides or training materials",1,0.5)))
),0)=4,"4 - Good",
IF(ROUND((
(IF(D35="Very Smooth",5,IF(D35="Somewhat Smooth",4,IF(D35="Slightly Rough",3,2)))+
IF(F35="Yes, I received all IT equipment and access on time",5,IF(F35="I received partial equipment and access on time",3,2))+
IF(H35="Extremely Helpful",5,IF(H35="Somewhat Helpful",4,IF(H35="Helpful but outdated",3,2))))/3-
IF(J35="Nothing, everything was great",0,IF(J35="Faster delivery of equipment and access",2,IF(J35="More detailed guides or training materials",1,0.5)))
),0)=3,"3 - Fair","2 - Poor"))
),"")</f>
        <v/>
      </c>
      <c r="N35" s="39"/>
      <c r="O35" s="39"/>
      <c r="P35" s="40"/>
      <c r="Q35" s="41"/>
      <c r="R35" s="42"/>
    </row>
    <row r="36" spans="1:18" ht="15" customHeight="1" x14ac:dyDescent="0.25">
      <c r="A36" s="29"/>
      <c r="B36" s="29"/>
      <c r="C36" s="29"/>
      <c r="D36" s="30"/>
      <c r="E36" s="30"/>
      <c r="F36" s="30"/>
      <c r="G36" s="30"/>
      <c r="H36" s="30"/>
      <c r="I36" s="31"/>
      <c r="J36" s="30"/>
      <c r="K36" s="30"/>
      <c r="L36" s="30"/>
      <c r="M36" s="38" t="str">
        <f t="shared" si="1"/>
        <v/>
      </c>
      <c r="N36" s="39"/>
      <c r="O36" s="39"/>
      <c r="P36" s="40"/>
      <c r="Q36" s="41"/>
      <c r="R36" s="42"/>
    </row>
    <row r="37" spans="1:18" ht="15" customHeight="1" x14ac:dyDescent="0.25">
      <c r="A37" s="29"/>
      <c r="B37" s="29"/>
      <c r="C37" s="29"/>
      <c r="D37" s="30"/>
      <c r="E37" s="30"/>
      <c r="F37" s="30"/>
      <c r="G37" s="30"/>
      <c r="H37" s="30"/>
      <c r="I37" s="31"/>
      <c r="J37" s="30"/>
      <c r="K37" s="30"/>
      <c r="L37" s="30"/>
      <c r="M37" s="38" t="str">
        <f t="shared" si="1"/>
        <v/>
      </c>
      <c r="N37" s="39"/>
      <c r="O37" s="39"/>
      <c r="P37" s="40"/>
      <c r="Q37" s="41"/>
      <c r="R37" s="42"/>
    </row>
    <row r="38" spans="1:18" ht="15" customHeight="1" x14ac:dyDescent="0.25">
      <c r="A38" s="29"/>
      <c r="B38" s="29"/>
      <c r="C38" s="29"/>
      <c r="D38" s="30"/>
      <c r="E38" s="30"/>
      <c r="F38" s="30"/>
      <c r="G38" s="30"/>
      <c r="H38" s="30"/>
      <c r="I38" s="31"/>
      <c r="J38" s="30"/>
      <c r="K38" s="30"/>
      <c r="L38" s="30"/>
      <c r="M38" s="38" t="str">
        <f t="shared" si="1"/>
        <v/>
      </c>
      <c r="N38" s="39"/>
      <c r="O38" s="39"/>
      <c r="P38" s="40"/>
      <c r="Q38" s="41"/>
      <c r="R38" s="42"/>
    </row>
    <row r="39" spans="1:18" ht="15" customHeight="1" x14ac:dyDescent="0.25">
      <c r="A39" s="29"/>
      <c r="B39" s="29"/>
      <c r="C39" s="29"/>
      <c r="D39" s="30"/>
      <c r="E39" s="30"/>
      <c r="F39" s="30"/>
      <c r="G39" s="30"/>
      <c r="H39" s="30"/>
      <c r="I39" s="31"/>
      <c r="J39" s="30"/>
      <c r="K39" s="30"/>
      <c r="L39" s="30"/>
      <c r="M39" s="38" t="str">
        <f t="shared" si="1"/>
        <v/>
      </c>
      <c r="N39" s="39"/>
      <c r="O39" s="39"/>
      <c r="P39" s="40"/>
      <c r="Q39" s="41"/>
      <c r="R39" s="42"/>
    </row>
    <row r="40" spans="1:18" ht="15" customHeight="1" x14ac:dyDescent="0.25">
      <c r="A40" s="29"/>
      <c r="B40" s="29"/>
      <c r="C40" s="29"/>
      <c r="D40" s="30"/>
      <c r="E40" s="30"/>
      <c r="F40" s="30"/>
      <c r="G40" s="30"/>
      <c r="H40" s="30"/>
      <c r="I40" s="31"/>
      <c r="J40" s="30"/>
      <c r="K40" s="30"/>
      <c r="L40" s="30"/>
      <c r="M40" s="38" t="str">
        <f t="shared" si="1"/>
        <v/>
      </c>
      <c r="N40" s="39"/>
      <c r="O40" s="39"/>
      <c r="P40" s="40"/>
      <c r="Q40" s="41"/>
      <c r="R40" s="42"/>
    </row>
    <row r="41" spans="1:18" ht="15" customHeight="1" x14ac:dyDescent="0.25">
      <c r="A41" s="29"/>
      <c r="B41" s="29"/>
      <c r="C41" s="29"/>
      <c r="D41" s="30"/>
      <c r="E41" s="30"/>
      <c r="F41" s="30"/>
      <c r="G41" s="30"/>
      <c r="H41" s="30"/>
      <c r="I41" s="31"/>
      <c r="J41" s="30"/>
      <c r="K41" s="30"/>
      <c r="L41" s="30"/>
      <c r="M41" s="38" t="str">
        <f t="shared" si="1"/>
        <v/>
      </c>
      <c r="N41" s="39"/>
      <c r="O41" s="39"/>
      <c r="P41" s="40"/>
      <c r="Q41" s="41"/>
      <c r="R41" s="42"/>
    </row>
    <row r="42" spans="1:18" ht="15" customHeight="1" x14ac:dyDescent="0.25">
      <c r="A42" s="29"/>
      <c r="B42" s="29"/>
      <c r="C42" s="29"/>
      <c r="D42" s="30"/>
      <c r="E42" s="30"/>
      <c r="F42" s="30"/>
      <c r="G42" s="30"/>
      <c r="H42" s="30"/>
      <c r="I42" s="31"/>
      <c r="J42" s="30"/>
      <c r="K42" s="30"/>
      <c r="L42" s="30"/>
      <c r="M42" s="38" t="str">
        <f t="shared" si="1"/>
        <v/>
      </c>
      <c r="N42" s="39"/>
      <c r="O42" s="39"/>
      <c r="P42" s="40"/>
      <c r="Q42" s="41"/>
      <c r="R42" s="42"/>
    </row>
    <row r="43" spans="1:18" ht="15" customHeight="1" x14ac:dyDescent="0.25">
      <c r="A43" s="29"/>
      <c r="B43" s="29"/>
      <c r="C43" s="29"/>
      <c r="D43" s="30"/>
      <c r="E43" s="30"/>
      <c r="F43" s="30"/>
      <c r="G43" s="30"/>
      <c r="H43" s="30"/>
      <c r="I43" s="31"/>
      <c r="J43" s="30"/>
      <c r="K43" s="30"/>
      <c r="L43" s="30"/>
      <c r="M43" s="38" t="str">
        <f t="shared" si="1"/>
        <v/>
      </c>
      <c r="N43" s="39"/>
      <c r="O43" s="39"/>
      <c r="P43" s="40"/>
      <c r="Q43" s="41"/>
      <c r="R43" s="42"/>
    </row>
    <row r="44" spans="1:18" ht="15" customHeight="1" x14ac:dyDescent="0.25">
      <c r="A44" s="29"/>
      <c r="B44" s="29"/>
      <c r="C44" s="29"/>
      <c r="D44" s="30"/>
      <c r="E44" s="30"/>
      <c r="F44" s="30"/>
      <c r="G44" s="30"/>
      <c r="H44" s="30"/>
      <c r="I44" s="31"/>
      <c r="J44" s="30"/>
      <c r="K44" s="30"/>
      <c r="L44" s="30"/>
      <c r="M44" s="38" t="str">
        <f t="shared" si="1"/>
        <v/>
      </c>
      <c r="N44" s="39"/>
      <c r="O44" s="39"/>
      <c r="P44" s="40"/>
      <c r="Q44" s="41"/>
      <c r="R44" s="42"/>
    </row>
    <row r="45" spans="1:18" ht="15" customHeight="1" x14ac:dyDescent="0.25">
      <c r="A45" s="29"/>
      <c r="B45" s="29"/>
      <c r="C45" s="29"/>
      <c r="D45" s="30"/>
      <c r="E45" s="30"/>
      <c r="F45" s="30"/>
      <c r="G45" s="30"/>
      <c r="H45" s="30"/>
      <c r="I45" s="31"/>
      <c r="J45" s="30"/>
      <c r="K45" s="30"/>
      <c r="L45" s="30"/>
      <c r="M45" s="38" t="str">
        <f t="shared" si="1"/>
        <v/>
      </c>
      <c r="N45" s="39"/>
      <c r="O45" s="39"/>
      <c r="P45" s="40"/>
      <c r="Q45" s="41"/>
      <c r="R45" s="42"/>
    </row>
    <row r="46" spans="1:18" ht="15" customHeight="1" x14ac:dyDescent="0.25">
      <c r="A46" s="29"/>
      <c r="B46" s="29"/>
      <c r="C46" s="29"/>
      <c r="D46" s="30"/>
      <c r="E46" s="30"/>
      <c r="F46" s="30"/>
      <c r="G46" s="30"/>
      <c r="H46" s="30"/>
      <c r="I46" s="31"/>
      <c r="J46" s="30"/>
      <c r="K46" s="30"/>
      <c r="L46" s="30"/>
      <c r="M46" s="38" t="str">
        <f t="shared" si="1"/>
        <v/>
      </c>
      <c r="N46" s="39"/>
      <c r="O46" s="39"/>
      <c r="P46" s="40"/>
      <c r="Q46" s="41"/>
      <c r="R46" s="42"/>
    </row>
    <row r="47" spans="1:18" ht="15" customHeight="1" x14ac:dyDescent="0.25">
      <c r="A47" s="29"/>
      <c r="B47" s="29"/>
      <c r="C47" s="29"/>
      <c r="D47" s="30"/>
      <c r="E47" s="30"/>
      <c r="F47" s="30"/>
      <c r="G47" s="30"/>
      <c r="H47" s="30"/>
      <c r="I47" s="31"/>
      <c r="J47" s="30"/>
      <c r="K47" s="30"/>
      <c r="L47" s="30"/>
      <c r="M47" s="38" t="str">
        <f t="shared" si="1"/>
        <v/>
      </c>
      <c r="N47" s="39"/>
      <c r="O47" s="39"/>
      <c r="P47" s="40"/>
      <c r="Q47" s="41"/>
      <c r="R47" s="42"/>
    </row>
    <row r="48" spans="1:18" ht="15" customHeight="1" x14ac:dyDescent="0.25">
      <c r="A48" s="29"/>
      <c r="B48" s="29"/>
      <c r="C48" s="29"/>
      <c r="D48" s="30"/>
      <c r="E48" s="30"/>
      <c r="F48" s="30"/>
      <c r="G48" s="30"/>
      <c r="H48" s="30"/>
      <c r="I48" s="31"/>
      <c r="J48" s="30"/>
      <c r="K48" s="30"/>
      <c r="L48" s="30"/>
      <c r="M48" s="38" t="str">
        <f t="shared" si="1"/>
        <v/>
      </c>
      <c r="N48" s="39"/>
      <c r="O48" s="39"/>
      <c r="P48" s="40"/>
      <c r="Q48" s="41"/>
      <c r="R48" s="42"/>
    </row>
    <row r="49" spans="1:18" ht="15" customHeight="1" x14ac:dyDescent="0.25">
      <c r="A49" s="29"/>
      <c r="B49" s="29"/>
      <c r="C49" s="29"/>
      <c r="D49" s="30"/>
      <c r="E49" s="30"/>
      <c r="F49" s="30"/>
      <c r="G49" s="30"/>
      <c r="H49" s="30"/>
      <c r="I49" s="31"/>
      <c r="J49" s="30"/>
      <c r="K49" s="30"/>
      <c r="L49" s="30"/>
      <c r="M49" s="38" t="str">
        <f t="shared" si="1"/>
        <v/>
      </c>
      <c r="N49" s="39"/>
      <c r="O49" s="39"/>
      <c r="P49" s="40"/>
      <c r="Q49" s="41"/>
      <c r="R49" s="42"/>
    </row>
    <row r="50" spans="1:18" ht="15" customHeight="1" x14ac:dyDescent="0.25">
      <c r="A50" s="29"/>
      <c r="B50" s="29"/>
      <c r="C50" s="29"/>
      <c r="D50" s="30"/>
      <c r="E50" s="30"/>
      <c r="F50" s="30"/>
      <c r="G50" s="30"/>
      <c r="H50" s="30"/>
      <c r="I50" s="31"/>
      <c r="J50" s="30"/>
      <c r="K50" s="30"/>
      <c r="L50" s="30"/>
      <c r="M50" s="38" t="str">
        <f t="shared" si="1"/>
        <v/>
      </c>
      <c r="N50" s="39"/>
      <c r="O50" s="39"/>
      <c r="P50" s="40"/>
      <c r="Q50" s="41"/>
      <c r="R50" s="42"/>
    </row>
    <row r="51" spans="1:18" ht="15" customHeight="1" x14ac:dyDescent="0.25">
      <c r="A51" s="29"/>
      <c r="B51" s="29"/>
      <c r="C51" s="29"/>
      <c r="D51" s="30"/>
      <c r="E51" s="30"/>
      <c r="F51" s="30"/>
      <c r="G51" s="30"/>
      <c r="H51" s="30"/>
      <c r="I51" s="31"/>
      <c r="J51" s="30"/>
      <c r="K51" s="30"/>
      <c r="L51" s="30"/>
      <c r="M51" s="38" t="str">
        <f t="shared" si="1"/>
        <v/>
      </c>
      <c r="N51" s="39"/>
      <c r="O51" s="39"/>
      <c r="P51" s="40"/>
      <c r="Q51" s="41"/>
      <c r="R51" s="42"/>
    </row>
    <row r="52" spans="1:18" ht="15" customHeight="1" x14ac:dyDescent="0.25">
      <c r="A52" s="29"/>
      <c r="B52" s="29"/>
      <c r="C52" s="29"/>
      <c r="D52" s="30"/>
      <c r="E52" s="30"/>
      <c r="F52" s="30"/>
      <c r="G52" s="30"/>
      <c r="H52" s="30"/>
      <c r="I52" s="31"/>
      <c r="J52" s="30"/>
      <c r="K52" s="30"/>
      <c r="L52" s="30"/>
      <c r="M52" s="38" t="str">
        <f t="shared" si="1"/>
        <v/>
      </c>
      <c r="N52" s="39"/>
      <c r="O52" s="39"/>
      <c r="P52" s="40"/>
      <c r="Q52" s="41"/>
      <c r="R52" s="42"/>
    </row>
    <row r="53" spans="1:18" ht="15" customHeight="1" x14ac:dyDescent="0.25">
      <c r="A53" s="29"/>
      <c r="B53" s="29"/>
      <c r="C53" s="29"/>
      <c r="D53" s="30"/>
      <c r="E53" s="30"/>
      <c r="F53" s="30"/>
      <c r="G53" s="30"/>
      <c r="H53" s="30"/>
      <c r="I53" s="31"/>
      <c r="J53" s="30"/>
      <c r="K53" s="30"/>
      <c r="L53" s="30"/>
      <c r="M53" s="38" t="str">
        <f t="shared" si="1"/>
        <v/>
      </c>
      <c r="N53" s="39"/>
      <c r="O53" s="39"/>
      <c r="P53" s="40"/>
      <c r="Q53" s="41"/>
      <c r="R53" s="42"/>
    </row>
    <row r="54" spans="1:18" ht="15" customHeight="1" x14ac:dyDescent="0.25">
      <c r="A54" s="29"/>
      <c r="B54" s="29"/>
      <c r="C54" s="29"/>
      <c r="D54" s="30"/>
      <c r="E54" s="30"/>
      <c r="F54" s="30"/>
      <c r="G54" s="30"/>
      <c r="H54" s="30"/>
      <c r="I54" s="31"/>
      <c r="J54" s="30"/>
      <c r="K54" s="30"/>
      <c r="L54" s="30"/>
      <c r="M54" s="38" t="str">
        <f t="shared" si="1"/>
        <v/>
      </c>
      <c r="N54" s="39"/>
      <c r="O54" s="39"/>
      <c r="P54" s="40"/>
      <c r="Q54" s="41"/>
      <c r="R54" s="42"/>
    </row>
    <row r="55" spans="1:18" ht="15" customHeight="1" x14ac:dyDescent="0.25">
      <c r="A55" s="29"/>
      <c r="B55" s="29"/>
      <c r="C55" s="29"/>
      <c r="D55" s="30"/>
      <c r="E55" s="30"/>
      <c r="F55" s="30"/>
      <c r="G55" s="30"/>
      <c r="H55" s="30"/>
      <c r="I55" s="31"/>
      <c r="J55" s="30"/>
      <c r="K55" s="30"/>
      <c r="L55" s="30"/>
      <c r="M55" s="38" t="str">
        <f t="shared" si="1"/>
        <v/>
      </c>
      <c r="N55" s="39"/>
      <c r="O55" s="39"/>
      <c r="P55" s="40"/>
      <c r="Q55" s="41"/>
      <c r="R55" s="42"/>
    </row>
    <row r="56" spans="1:18" ht="15" customHeight="1" x14ac:dyDescent="0.25">
      <c r="A56" s="29"/>
      <c r="B56" s="29"/>
      <c r="C56" s="29"/>
      <c r="D56" s="30"/>
      <c r="E56" s="30"/>
      <c r="F56" s="30"/>
      <c r="G56" s="30"/>
      <c r="H56" s="30"/>
      <c r="I56" s="31"/>
      <c r="J56" s="30"/>
      <c r="K56" s="30"/>
      <c r="L56" s="30"/>
      <c r="M56" s="38" t="str">
        <f t="shared" si="1"/>
        <v/>
      </c>
      <c r="N56" s="39"/>
      <c r="O56" s="39"/>
      <c r="P56" s="40"/>
      <c r="Q56" s="41"/>
      <c r="R56" s="42"/>
    </row>
    <row r="57" spans="1:18" ht="15" customHeight="1" x14ac:dyDescent="0.25">
      <c r="A57" s="29"/>
      <c r="B57" s="29"/>
      <c r="C57" s="29"/>
      <c r="D57" s="30"/>
      <c r="E57" s="30"/>
      <c r="F57" s="30"/>
      <c r="G57" s="30"/>
      <c r="H57" s="30"/>
      <c r="I57" s="31"/>
      <c r="J57" s="30"/>
      <c r="K57" s="30"/>
      <c r="L57" s="30"/>
      <c r="M57" s="38" t="str">
        <f t="shared" si="1"/>
        <v/>
      </c>
      <c r="N57" s="39"/>
      <c r="O57" s="39"/>
      <c r="P57" s="40"/>
      <c r="Q57" s="41"/>
      <c r="R57" s="42"/>
    </row>
    <row r="58" spans="1:18" ht="15" customHeight="1" x14ac:dyDescent="0.25">
      <c r="A58" s="29"/>
      <c r="B58" s="29"/>
      <c r="C58" s="29"/>
      <c r="D58" s="30"/>
      <c r="E58" s="30"/>
      <c r="F58" s="30"/>
      <c r="G58" s="30"/>
      <c r="H58" s="30"/>
      <c r="I58" s="31"/>
      <c r="J58" s="30"/>
      <c r="K58" s="30"/>
      <c r="L58" s="30"/>
      <c r="M58" s="38" t="str">
        <f t="shared" si="1"/>
        <v/>
      </c>
      <c r="N58" s="39"/>
      <c r="O58" s="39"/>
      <c r="P58" s="40"/>
      <c r="Q58" s="41"/>
      <c r="R58" s="42"/>
    </row>
    <row r="59" spans="1:18" ht="15" customHeight="1" x14ac:dyDescent="0.25">
      <c r="A59" s="29"/>
      <c r="B59" s="29"/>
      <c r="C59" s="29"/>
      <c r="D59" s="30"/>
      <c r="E59" s="30"/>
      <c r="F59" s="30"/>
      <c r="G59" s="30"/>
      <c r="H59" s="30"/>
      <c r="I59" s="31"/>
      <c r="J59" s="30"/>
      <c r="K59" s="30"/>
      <c r="L59" s="30"/>
      <c r="M59" s="38" t="str">
        <f t="shared" si="1"/>
        <v/>
      </c>
      <c r="N59" s="39"/>
      <c r="O59" s="39"/>
      <c r="P59" s="40"/>
      <c r="Q59" s="41"/>
      <c r="R59" s="42"/>
    </row>
    <row r="60" spans="1:18" ht="15" customHeight="1" x14ac:dyDescent="0.25">
      <c r="A60" s="29"/>
      <c r="B60" s="29"/>
      <c r="C60" s="29"/>
      <c r="D60" s="30"/>
      <c r="E60" s="30"/>
      <c r="F60" s="30"/>
      <c r="G60" s="30"/>
      <c r="H60" s="30"/>
      <c r="I60" s="31"/>
      <c r="J60" s="30"/>
      <c r="K60" s="30"/>
      <c r="L60" s="30"/>
      <c r="M60" s="38" t="str">
        <f t="shared" si="1"/>
        <v/>
      </c>
      <c r="N60" s="39"/>
      <c r="O60" s="39"/>
      <c r="P60" s="40"/>
      <c r="Q60" s="41"/>
      <c r="R60" s="42"/>
    </row>
    <row r="61" spans="1:18" ht="15" customHeight="1" x14ac:dyDescent="0.25">
      <c r="A61" s="29"/>
      <c r="B61" s="29"/>
      <c r="C61" s="29"/>
      <c r="D61" s="30"/>
      <c r="E61" s="30"/>
      <c r="F61" s="30"/>
      <c r="G61" s="30"/>
      <c r="H61" s="30"/>
      <c r="I61" s="31"/>
      <c r="J61" s="30"/>
      <c r="K61" s="30"/>
      <c r="L61" s="30"/>
      <c r="M61" s="38" t="str">
        <f t="shared" si="1"/>
        <v/>
      </c>
      <c r="N61" s="39"/>
      <c r="O61" s="39"/>
      <c r="P61" s="40"/>
      <c r="Q61" s="41"/>
      <c r="R61" s="42"/>
    </row>
    <row r="62" spans="1:18" ht="15" customHeight="1" x14ac:dyDescent="0.25">
      <c r="A62" s="29"/>
      <c r="B62" s="29"/>
      <c r="C62" s="29"/>
      <c r="D62" s="30"/>
      <c r="E62" s="30"/>
      <c r="F62" s="30"/>
      <c r="G62" s="30"/>
      <c r="H62" s="30"/>
      <c r="I62" s="31"/>
      <c r="J62" s="30"/>
      <c r="K62" s="30"/>
      <c r="L62" s="30"/>
      <c r="M62" s="38" t="str">
        <f t="shared" si="1"/>
        <v/>
      </c>
      <c r="N62" s="39"/>
      <c r="O62" s="39"/>
      <c r="P62" s="40"/>
      <c r="Q62" s="41"/>
      <c r="R62" s="42"/>
    </row>
    <row r="63" spans="1:18" ht="15" customHeight="1" x14ac:dyDescent="0.25">
      <c r="A63" s="29"/>
      <c r="B63" s="29"/>
      <c r="C63" s="29"/>
      <c r="D63" s="30"/>
      <c r="E63" s="30"/>
      <c r="F63" s="30"/>
      <c r="G63" s="30"/>
      <c r="H63" s="30"/>
      <c r="I63" s="31"/>
      <c r="J63" s="30"/>
      <c r="K63" s="30"/>
      <c r="L63" s="30"/>
      <c r="M63" s="38" t="str">
        <f t="shared" si="1"/>
        <v/>
      </c>
      <c r="N63" s="39"/>
      <c r="O63" s="39"/>
      <c r="P63" s="40"/>
      <c r="Q63" s="41"/>
      <c r="R63" s="42"/>
    </row>
    <row r="64" spans="1:18" ht="15" customHeight="1" x14ac:dyDescent="0.25">
      <c r="A64" s="29"/>
      <c r="B64" s="29"/>
      <c r="C64" s="29"/>
      <c r="D64" s="30"/>
      <c r="E64" s="30"/>
      <c r="F64" s="30"/>
      <c r="G64" s="30"/>
      <c r="H64" s="30"/>
      <c r="I64" s="31"/>
      <c r="J64" s="30"/>
      <c r="K64" s="30"/>
      <c r="L64" s="30"/>
      <c r="M64" s="38" t="str">
        <f t="shared" si="1"/>
        <v/>
      </c>
      <c r="N64" s="39"/>
      <c r="O64" s="39"/>
      <c r="P64" s="40"/>
      <c r="Q64" s="41"/>
      <c r="R64" s="42"/>
    </row>
    <row r="65" spans="1:18" ht="15" customHeight="1" x14ac:dyDescent="0.25">
      <c r="A65" s="29"/>
      <c r="B65" s="29"/>
      <c r="C65" s="29"/>
      <c r="D65" s="30"/>
      <c r="E65" s="30"/>
      <c r="F65" s="30"/>
      <c r="G65" s="30"/>
      <c r="H65" s="30"/>
      <c r="I65" s="31"/>
      <c r="J65" s="30"/>
      <c r="K65" s="30"/>
      <c r="L65" s="30"/>
      <c r="M65" s="38" t="str">
        <f t="shared" si="1"/>
        <v/>
      </c>
      <c r="N65" s="39"/>
      <c r="O65" s="39"/>
      <c r="P65" s="40"/>
      <c r="Q65" s="41"/>
      <c r="R65" s="42"/>
    </row>
    <row r="66" spans="1:18" ht="15" customHeight="1" x14ac:dyDescent="0.25">
      <c r="A66" s="29"/>
      <c r="B66" s="29"/>
      <c r="C66" s="29"/>
      <c r="D66" s="30"/>
      <c r="E66" s="30"/>
      <c r="F66" s="30"/>
      <c r="G66" s="30"/>
      <c r="H66" s="30"/>
      <c r="I66" s="31"/>
      <c r="J66" s="30"/>
      <c r="K66" s="30"/>
      <c r="L66" s="30"/>
      <c r="M66" s="38" t="str">
        <f>IF(AND(D66&lt;&gt;"",F66&lt;&gt;"",H66&lt;&gt;"",J66&lt;&gt;""),
    IF(
        ROUND((
            (IF(D66="Very Smooth",5,IF(D66="Somewhat Smooth",4,IF(D66="Slightly Rough",3,2)))+
            IF(F66="Yes, I received all IT equipment and access on time",5,IF(F66="I received partial equipment and access on time",3,2))+
            IF(H66="Extremely Helpful",5,IF(H66="Somewhat Helpful",4,IF(H66="Helpful but outdated",3,2))))/3-
            IF(J66="Nothing, everything was great",0,IF(J66="Faster delivery of equipment and access",2,IF(J66="More detailed guides or training materials",1,0.5)))
        ),0)&gt;=5,"5 - Excellent",
        IF(ROUND((
            (IF(D66="Very Smooth",5,IF(D66="Somewhat Smooth",4,IF(D66="Slightly Rough",3,2)))+
            IF(F66="Yes, I received all IT equipment and access on time",5,IF(F66="I received partial equipment and access on time",3,2))+
            IF(H66="Extremely Helpful",5,IF(H66="Somewhat Helpful",4,IF(H66="Helpful but outdated",3,2))))/3-
            IF(J66="Nothing, everything was great",0,IF(J66="Faster delivery of equipment and access",2,IF(J66="More detailed guides or training materials",1,0.5)))
        ),0)=4,"4 - Good",
        IF(ROUND((
            (IF(D66="Very Smooth",5,IF(D66="Somewhat Smooth",4,IF(D66="Slightly Rough",3,2)))+
            IF(F66="Yes, I received all IT equipment and access on time",5,IF(F66="I received partial equipment and access on time",3,2))+
            IF(H66="Extremely Helpful",5,IF(H66="Somewhat Helpful",4,IF(H66="Helpful but outdated",3,2))))/3-
            IF(J66="Nothing, everything was great",0,IF(J66="Faster delivery of equipment and access",2,IF(J66="More detailed guides or training materials",1,0.5)))
        ),0)=3,"3 - Fair","2 - Poor"))
    ),"")</f>
        <v/>
      </c>
      <c r="N66" s="39"/>
      <c r="O66" s="39"/>
      <c r="P66" s="40"/>
      <c r="Q66" s="41"/>
      <c r="R66" s="42"/>
    </row>
    <row r="67" spans="1:18" ht="15" customHeight="1" x14ac:dyDescent="0.25">
      <c r="A67" s="29"/>
      <c r="B67" s="29"/>
      <c r="C67" s="29"/>
      <c r="D67" s="30"/>
      <c r="E67" s="30"/>
      <c r="F67" s="30"/>
      <c r="G67" s="30"/>
      <c r="H67" s="30"/>
      <c r="I67" s="31"/>
      <c r="J67" s="30"/>
      <c r="K67" s="30"/>
      <c r="L67" s="30"/>
      <c r="M67" s="38" t="str">
        <f t="shared" ref="M67:M101" si="2">IF(AND(D67&lt;&gt;"",F67&lt;&gt;"",H67&lt;&gt;"",J67&lt;&gt;""),
IF(
ROUND((
(IF(D67="Very Smooth",5,IF(D67="Somewhat Smooth",4,IF(D67="Slightly Rough",3,2)))+
IF(F67="Yes, I received all IT equipment and access on time",5,IF(F67="I received partial equipment and access on time",3,2))+
IF(H67="Extremely Helpful",5,IF(H67="Somewhat Helpful",4,IF(H67="Helpful but outdated",3,2))))/3-
IF(J67="Nothing, everything was great",0,IF(J67="Faster delivery of equipment and access",2,IF(J67="More detailed guides or training materials",1,0.5)))
),0)&gt;=5,"5 - Excellent",
IF(ROUND((
(IF(D67="Very Smooth",5,IF(D67="Somewhat Smooth",4,IF(D67="Slightly Rough",3,2)))+
IF(F67="Yes, I received all IT equipment and access on time",5,IF(F67="I received partial equipment and access on time",3,2))+
IF(H67="Extremely Helpful",5,IF(H67="Somewhat Helpful",4,IF(H67="Helpful but outdated",3,2))))/3-
IF(J67="Nothing, everything was great",0,IF(J67="Faster delivery of equipment and access",2,IF(J67="More detailed guides or training materials",1,0.5)))
),0)=4,"4 - Good",
IF(ROUND((
(IF(D67="Very Smooth",5,IF(D67="Somewhat Smooth",4,IF(D67="Slightly Rough",3,2)))+
IF(F67="Yes, I received all IT equipment and access on time",5,IF(F67="I received partial equipment and access on time",3,2))+
IF(H67="Extremely Helpful",5,IF(H67="Somewhat Helpful",4,IF(H67="Helpful but outdated",3,2))))/3-
IF(J67="Nothing, everything was great",0,IF(J67="Faster delivery of equipment and access",2,IF(J67="More detailed guides or training materials",1,0.5)))
),0)=3,"3 - Fair","2 - Poor"))
),"")</f>
        <v/>
      </c>
      <c r="N67" s="39"/>
      <c r="O67" s="39"/>
      <c r="P67" s="40"/>
      <c r="Q67" s="41"/>
      <c r="R67" s="42"/>
    </row>
    <row r="68" spans="1:18" ht="15" customHeight="1" x14ac:dyDescent="0.25">
      <c r="A68" s="29"/>
      <c r="B68" s="29"/>
      <c r="C68" s="29"/>
      <c r="D68" s="30"/>
      <c r="E68" s="30"/>
      <c r="F68" s="30"/>
      <c r="G68" s="30"/>
      <c r="H68" s="30"/>
      <c r="I68" s="31"/>
      <c r="J68" s="30"/>
      <c r="K68" s="30"/>
      <c r="L68" s="30"/>
      <c r="M68" s="38" t="str">
        <f t="shared" si="2"/>
        <v/>
      </c>
      <c r="N68" s="39"/>
      <c r="O68" s="39"/>
      <c r="P68" s="40"/>
      <c r="Q68" s="41"/>
      <c r="R68" s="42"/>
    </row>
    <row r="69" spans="1:18" ht="15" customHeight="1" x14ac:dyDescent="0.25">
      <c r="A69" s="29"/>
      <c r="B69" s="29"/>
      <c r="C69" s="29"/>
      <c r="D69" s="30"/>
      <c r="E69" s="30"/>
      <c r="F69" s="30"/>
      <c r="G69" s="30"/>
      <c r="H69" s="30"/>
      <c r="I69" s="31"/>
      <c r="J69" s="30"/>
      <c r="K69" s="30"/>
      <c r="L69" s="30"/>
      <c r="M69" s="38" t="str">
        <f t="shared" si="2"/>
        <v/>
      </c>
      <c r="N69" s="39"/>
      <c r="O69" s="39"/>
      <c r="P69" s="40"/>
      <c r="Q69" s="41"/>
      <c r="R69" s="42"/>
    </row>
    <row r="70" spans="1:18" ht="15" customHeight="1" x14ac:dyDescent="0.25">
      <c r="A70" s="29"/>
      <c r="B70" s="29"/>
      <c r="C70" s="29"/>
      <c r="D70" s="30"/>
      <c r="E70" s="30"/>
      <c r="F70" s="30"/>
      <c r="G70" s="30"/>
      <c r="H70" s="30"/>
      <c r="I70" s="31"/>
      <c r="J70" s="30"/>
      <c r="K70" s="30"/>
      <c r="L70" s="30"/>
      <c r="M70" s="38" t="str">
        <f t="shared" si="2"/>
        <v/>
      </c>
      <c r="N70" s="39"/>
      <c r="O70" s="39"/>
      <c r="P70" s="40"/>
      <c r="Q70" s="41"/>
      <c r="R70" s="42"/>
    </row>
    <row r="71" spans="1:18" ht="15" customHeight="1" x14ac:dyDescent="0.25">
      <c r="A71" s="29"/>
      <c r="B71" s="29"/>
      <c r="C71" s="29"/>
      <c r="D71" s="30"/>
      <c r="E71" s="30"/>
      <c r="F71" s="30"/>
      <c r="G71" s="30"/>
      <c r="H71" s="30"/>
      <c r="I71" s="31"/>
      <c r="J71" s="30"/>
      <c r="K71" s="30"/>
      <c r="L71" s="30"/>
      <c r="M71" s="38" t="str">
        <f t="shared" si="2"/>
        <v/>
      </c>
      <c r="N71" s="39"/>
      <c r="O71" s="39"/>
      <c r="P71" s="40"/>
      <c r="Q71" s="41"/>
      <c r="R71" s="42"/>
    </row>
    <row r="72" spans="1:18" ht="15" customHeight="1" x14ac:dyDescent="0.25">
      <c r="A72" s="29"/>
      <c r="B72" s="29"/>
      <c r="C72" s="29"/>
      <c r="D72" s="30"/>
      <c r="E72" s="30"/>
      <c r="F72" s="30"/>
      <c r="G72" s="30"/>
      <c r="H72" s="30"/>
      <c r="I72" s="31"/>
      <c r="J72" s="30"/>
      <c r="K72" s="30"/>
      <c r="L72" s="30"/>
      <c r="M72" s="38" t="str">
        <f t="shared" si="2"/>
        <v/>
      </c>
      <c r="N72" s="39"/>
      <c r="O72" s="39"/>
      <c r="P72" s="40"/>
      <c r="Q72" s="41"/>
      <c r="R72" s="42"/>
    </row>
    <row r="73" spans="1:18" ht="15" customHeight="1" x14ac:dyDescent="0.25">
      <c r="A73" s="29"/>
      <c r="B73" s="29"/>
      <c r="C73" s="29"/>
      <c r="D73" s="30"/>
      <c r="E73" s="30"/>
      <c r="F73" s="30"/>
      <c r="G73" s="30"/>
      <c r="H73" s="30"/>
      <c r="I73" s="31"/>
      <c r="J73" s="30"/>
      <c r="K73" s="30"/>
      <c r="L73" s="30"/>
      <c r="M73" s="38" t="str">
        <f t="shared" si="2"/>
        <v/>
      </c>
      <c r="N73" s="39"/>
      <c r="O73" s="39"/>
      <c r="P73" s="40"/>
      <c r="Q73" s="41"/>
      <c r="R73" s="42"/>
    </row>
    <row r="74" spans="1:18" ht="15" customHeight="1" x14ac:dyDescent="0.25">
      <c r="A74" s="29"/>
      <c r="B74" s="29"/>
      <c r="C74" s="29"/>
      <c r="D74" s="30"/>
      <c r="E74" s="30"/>
      <c r="F74" s="30"/>
      <c r="G74" s="30"/>
      <c r="H74" s="30"/>
      <c r="I74" s="31"/>
      <c r="J74" s="30"/>
      <c r="K74" s="30"/>
      <c r="L74" s="30"/>
      <c r="M74" s="38" t="str">
        <f t="shared" si="2"/>
        <v/>
      </c>
      <c r="N74" s="39"/>
      <c r="O74" s="39"/>
      <c r="P74" s="40"/>
      <c r="Q74" s="41"/>
      <c r="R74" s="42"/>
    </row>
    <row r="75" spans="1:18" ht="15" customHeight="1" x14ac:dyDescent="0.25">
      <c r="A75" s="29"/>
      <c r="B75" s="29"/>
      <c r="C75" s="29"/>
      <c r="D75" s="30"/>
      <c r="E75" s="30"/>
      <c r="F75" s="30"/>
      <c r="G75" s="30"/>
      <c r="H75" s="30"/>
      <c r="I75" s="31"/>
      <c r="J75" s="30"/>
      <c r="K75" s="30"/>
      <c r="L75" s="30"/>
      <c r="M75" s="38" t="str">
        <f t="shared" si="2"/>
        <v/>
      </c>
      <c r="N75" s="39"/>
      <c r="O75" s="39"/>
      <c r="P75" s="40"/>
      <c r="Q75" s="41"/>
      <c r="R75" s="42"/>
    </row>
    <row r="76" spans="1:18" ht="15" customHeight="1" x14ac:dyDescent="0.25">
      <c r="A76" s="29"/>
      <c r="B76" s="29"/>
      <c r="C76" s="29"/>
      <c r="D76" s="30"/>
      <c r="E76" s="30"/>
      <c r="F76" s="30"/>
      <c r="G76" s="30"/>
      <c r="H76" s="30"/>
      <c r="I76" s="31"/>
      <c r="J76" s="30"/>
      <c r="K76" s="30"/>
      <c r="L76" s="30"/>
      <c r="M76" s="38" t="str">
        <f t="shared" si="2"/>
        <v/>
      </c>
      <c r="N76" s="39"/>
      <c r="O76" s="39"/>
      <c r="P76" s="40"/>
      <c r="Q76" s="41"/>
      <c r="R76" s="42"/>
    </row>
    <row r="77" spans="1:18" ht="15" customHeight="1" x14ac:dyDescent="0.25">
      <c r="A77" s="29"/>
      <c r="B77" s="29"/>
      <c r="C77" s="29"/>
      <c r="D77" s="30"/>
      <c r="E77" s="30"/>
      <c r="F77" s="30"/>
      <c r="G77" s="30"/>
      <c r="H77" s="30"/>
      <c r="I77" s="31"/>
      <c r="J77" s="30"/>
      <c r="K77" s="30"/>
      <c r="L77" s="30"/>
      <c r="M77" s="38" t="str">
        <f t="shared" si="2"/>
        <v/>
      </c>
      <c r="N77" s="39"/>
      <c r="O77" s="39"/>
      <c r="P77" s="40"/>
      <c r="Q77" s="41"/>
      <c r="R77" s="42"/>
    </row>
    <row r="78" spans="1:18" ht="15" customHeight="1" x14ac:dyDescent="0.25">
      <c r="A78" s="29"/>
      <c r="B78" s="29"/>
      <c r="C78" s="29"/>
      <c r="D78" s="30"/>
      <c r="E78" s="30"/>
      <c r="F78" s="30"/>
      <c r="G78" s="30"/>
      <c r="H78" s="30"/>
      <c r="I78" s="31"/>
      <c r="J78" s="30"/>
      <c r="K78" s="30"/>
      <c r="L78" s="30"/>
      <c r="M78" s="38" t="str">
        <f t="shared" si="2"/>
        <v/>
      </c>
      <c r="N78" s="39"/>
      <c r="O78" s="39"/>
      <c r="P78" s="40"/>
      <c r="Q78" s="41"/>
      <c r="R78" s="42"/>
    </row>
    <row r="79" spans="1:18" ht="15" customHeight="1" x14ac:dyDescent="0.25">
      <c r="A79" s="29"/>
      <c r="B79" s="29"/>
      <c r="C79" s="29"/>
      <c r="D79" s="30"/>
      <c r="E79" s="30"/>
      <c r="F79" s="30"/>
      <c r="G79" s="30"/>
      <c r="H79" s="30"/>
      <c r="I79" s="31"/>
      <c r="J79" s="30"/>
      <c r="K79" s="30"/>
      <c r="L79" s="30"/>
      <c r="M79" s="38" t="str">
        <f t="shared" si="2"/>
        <v/>
      </c>
      <c r="N79" s="39"/>
      <c r="O79" s="39"/>
      <c r="P79" s="40"/>
      <c r="Q79" s="41"/>
      <c r="R79" s="42"/>
    </row>
    <row r="80" spans="1:18" ht="15" customHeight="1" x14ac:dyDescent="0.25">
      <c r="A80" s="29"/>
      <c r="B80" s="29"/>
      <c r="C80" s="29"/>
      <c r="D80" s="30"/>
      <c r="E80" s="30"/>
      <c r="F80" s="30"/>
      <c r="G80" s="30"/>
      <c r="H80" s="30"/>
      <c r="I80" s="31"/>
      <c r="J80" s="30"/>
      <c r="K80" s="30"/>
      <c r="L80" s="30"/>
      <c r="M80" s="38" t="str">
        <f t="shared" si="2"/>
        <v/>
      </c>
      <c r="N80" s="39"/>
      <c r="O80" s="39"/>
      <c r="P80" s="40"/>
      <c r="Q80" s="41"/>
      <c r="R80" s="42"/>
    </row>
    <row r="81" spans="1:18" ht="15" customHeight="1" x14ac:dyDescent="0.25">
      <c r="A81" s="29"/>
      <c r="B81" s="29"/>
      <c r="C81" s="29"/>
      <c r="D81" s="30"/>
      <c r="E81" s="30"/>
      <c r="F81" s="30"/>
      <c r="G81" s="30"/>
      <c r="H81" s="30"/>
      <c r="I81" s="31"/>
      <c r="J81" s="30"/>
      <c r="K81" s="30"/>
      <c r="L81" s="30"/>
      <c r="M81" s="38" t="str">
        <f t="shared" si="2"/>
        <v/>
      </c>
      <c r="N81" s="39"/>
      <c r="O81" s="39"/>
      <c r="P81" s="40"/>
      <c r="Q81" s="41"/>
      <c r="R81" s="42"/>
    </row>
    <row r="82" spans="1:18" ht="15" customHeight="1" x14ac:dyDescent="0.25">
      <c r="A82" s="29"/>
      <c r="B82" s="29"/>
      <c r="C82" s="29"/>
      <c r="D82" s="30"/>
      <c r="E82" s="30"/>
      <c r="F82" s="30"/>
      <c r="G82" s="30"/>
      <c r="H82" s="30"/>
      <c r="I82" s="31"/>
      <c r="J82" s="30"/>
      <c r="K82" s="30"/>
      <c r="L82" s="30"/>
      <c r="M82" s="38" t="str">
        <f t="shared" si="2"/>
        <v/>
      </c>
      <c r="N82" s="39"/>
      <c r="O82" s="39"/>
      <c r="P82" s="40"/>
      <c r="Q82" s="41"/>
      <c r="R82" s="42"/>
    </row>
    <row r="83" spans="1:18" ht="15" customHeight="1" x14ac:dyDescent="0.25">
      <c r="A83" s="29"/>
      <c r="B83" s="29"/>
      <c r="C83" s="29"/>
      <c r="D83" s="30"/>
      <c r="E83" s="30"/>
      <c r="F83" s="30"/>
      <c r="G83" s="30"/>
      <c r="H83" s="30"/>
      <c r="I83" s="31"/>
      <c r="J83" s="30"/>
      <c r="K83" s="30"/>
      <c r="L83" s="30"/>
      <c r="M83" s="38" t="str">
        <f t="shared" si="2"/>
        <v/>
      </c>
      <c r="N83" s="39"/>
      <c r="O83" s="39"/>
      <c r="P83" s="40"/>
      <c r="Q83" s="41"/>
      <c r="R83" s="42"/>
    </row>
    <row r="84" spans="1:18" ht="15" customHeight="1" x14ac:dyDescent="0.25">
      <c r="A84" s="29"/>
      <c r="B84" s="29"/>
      <c r="C84" s="29"/>
      <c r="D84" s="30"/>
      <c r="E84" s="30"/>
      <c r="F84" s="30"/>
      <c r="G84" s="30"/>
      <c r="H84" s="30"/>
      <c r="I84" s="31"/>
      <c r="J84" s="30"/>
      <c r="K84" s="30"/>
      <c r="L84" s="30"/>
      <c r="M84" s="38" t="str">
        <f t="shared" si="2"/>
        <v/>
      </c>
      <c r="N84" s="39"/>
      <c r="O84" s="39"/>
      <c r="P84" s="40"/>
      <c r="Q84" s="41"/>
      <c r="R84" s="42"/>
    </row>
    <row r="85" spans="1:18" ht="15" customHeight="1" x14ac:dyDescent="0.25">
      <c r="A85" s="29"/>
      <c r="B85" s="29"/>
      <c r="C85" s="29"/>
      <c r="D85" s="30"/>
      <c r="E85" s="30"/>
      <c r="F85" s="30"/>
      <c r="G85" s="30"/>
      <c r="H85" s="30"/>
      <c r="I85" s="31"/>
      <c r="J85" s="30"/>
      <c r="K85" s="30"/>
      <c r="L85" s="30"/>
      <c r="M85" s="38" t="str">
        <f t="shared" si="2"/>
        <v/>
      </c>
      <c r="N85" s="39"/>
      <c r="O85" s="39"/>
      <c r="P85" s="40"/>
      <c r="Q85" s="41"/>
      <c r="R85" s="42"/>
    </row>
    <row r="86" spans="1:18" ht="15" customHeight="1" x14ac:dyDescent="0.25">
      <c r="A86" s="29"/>
      <c r="B86" s="29"/>
      <c r="C86" s="29"/>
      <c r="D86" s="30"/>
      <c r="E86" s="30"/>
      <c r="F86" s="30"/>
      <c r="G86" s="30"/>
      <c r="H86" s="30"/>
      <c r="I86" s="31"/>
      <c r="J86" s="30"/>
      <c r="K86" s="30"/>
      <c r="L86" s="30"/>
      <c r="M86" s="38" t="str">
        <f t="shared" si="2"/>
        <v/>
      </c>
      <c r="N86" s="39"/>
      <c r="O86" s="39"/>
      <c r="P86" s="40"/>
      <c r="Q86" s="41"/>
      <c r="R86" s="42"/>
    </row>
    <row r="87" spans="1:18" ht="15" customHeight="1" x14ac:dyDescent="0.25">
      <c r="A87" s="29"/>
      <c r="B87" s="29"/>
      <c r="C87" s="29"/>
      <c r="D87" s="30"/>
      <c r="E87" s="30"/>
      <c r="F87" s="30"/>
      <c r="G87" s="30"/>
      <c r="H87" s="30"/>
      <c r="I87" s="31"/>
      <c r="J87" s="30"/>
      <c r="K87" s="30"/>
      <c r="L87" s="30"/>
      <c r="M87" s="38" t="str">
        <f t="shared" si="2"/>
        <v/>
      </c>
      <c r="N87" s="39"/>
      <c r="O87" s="39"/>
      <c r="P87" s="40"/>
      <c r="Q87" s="41"/>
      <c r="R87" s="42"/>
    </row>
    <row r="88" spans="1:18" ht="15" customHeight="1" x14ac:dyDescent="0.25">
      <c r="A88" s="29"/>
      <c r="B88" s="29"/>
      <c r="C88" s="29"/>
      <c r="D88" s="30"/>
      <c r="E88" s="30"/>
      <c r="F88" s="30"/>
      <c r="G88" s="30"/>
      <c r="H88" s="30"/>
      <c r="I88" s="31"/>
      <c r="J88" s="30"/>
      <c r="K88" s="30"/>
      <c r="L88" s="30"/>
      <c r="M88" s="38" t="str">
        <f t="shared" si="2"/>
        <v/>
      </c>
      <c r="N88" s="39"/>
      <c r="O88" s="39"/>
      <c r="P88" s="40"/>
      <c r="Q88" s="41"/>
      <c r="R88" s="42"/>
    </row>
    <row r="89" spans="1:18" ht="15" customHeight="1" x14ac:dyDescent="0.25">
      <c r="A89" s="29"/>
      <c r="B89" s="29"/>
      <c r="C89" s="29"/>
      <c r="D89" s="30"/>
      <c r="E89" s="30"/>
      <c r="F89" s="30"/>
      <c r="G89" s="30"/>
      <c r="H89" s="30"/>
      <c r="I89" s="31"/>
      <c r="J89" s="30"/>
      <c r="K89" s="30"/>
      <c r="L89" s="30"/>
      <c r="M89" s="38" t="str">
        <f t="shared" si="2"/>
        <v/>
      </c>
      <c r="N89" s="39"/>
      <c r="O89" s="39"/>
      <c r="P89" s="40"/>
      <c r="Q89" s="41"/>
      <c r="R89" s="42"/>
    </row>
    <row r="90" spans="1:18" ht="15" customHeight="1" x14ac:dyDescent="0.25">
      <c r="A90" s="29"/>
      <c r="B90" s="29"/>
      <c r="C90" s="29"/>
      <c r="D90" s="30"/>
      <c r="E90" s="30"/>
      <c r="F90" s="30"/>
      <c r="G90" s="30"/>
      <c r="H90" s="30"/>
      <c r="I90" s="31"/>
      <c r="J90" s="30"/>
      <c r="K90" s="30"/>
      <c r="L90" s="30"/>
      <c r="M90" s="38" t="str">
        <f t="shared" si="2"/>
        <v/>
      </c>
      <c r="N90" s="39"/>
      <c r="O90" s="39"/>
      <c r="P90" s="40"/>
      <c r="Q90" s="41"/>
      <c r="R90" s="42"/>
    </row>
    <row r="91" spans="1:18" ht="15" customHeight="1" x14ac:dyDescent="0.25">
      <c r="A91" s="29"/>
      <c r="B91" s="29"/>
      <c r="C91" s="29"/>
      <c r="D91" s="30"/>
      <c r="E91" s="30"/>
      <c r="F91" s="30"/>
      <c r="G91" s="30"/>
      <c r="H91" s="30"/>
      <c r="I91" s="31"/>
      <c r="J91" s="30"/>
      <c r="K91" s="30"/>
      <c r="L91" s="30"/>
      <c r="M91" s="38" t="str">
        <f t="shared" si="2"/>
        <v/>
      </c>
      <c r="N91" s="39"/>
      <c r="O91" s="39"/>
      <c r="P91" s="40"/>
      <c r="Q91" s="41"/>
      <c r="R91" s="42"/>
    </row>
    <row r="92" spans="1:18" ht="15" customHeight="1" x14ac:dyDescent="0.25">
      <c r="A92" s="29"/>
      <c r="B92" s="29"/>
      <c r="C92" s="29"/>
      <c r="D92" s="30"/>
      <c r="E92" s="30"/>
      <c r="F92" s="30"/>
      <c r="G92" s="30"/>
      <c r="H92" s="30"/>
      <c r="I92" s="31"/>
      <c r="J92" s="30"/>
      <c r="K92" s="30"/>
      <c r="L92" s="30"/>
      <c r="M92" s="38" t="str">
        <f t="shared" si="2"/>
        <v/>
      </c>
      <c r="N92" s="39"/>
      <c r="O92" s="39"/>
      <c r="P92" s="40"/>
      <c r="Q92" s="41"/>
      <c r="R92" s="42"/>
    </row>
    <row r="93" spans="1:18" ht="15" customHeight="1" x14ac:dyDescent="0.25">
      <c r="A93" s="29"/>
      <c r="B93" s="29"/>
      <c r="C93" s="29"/>
      <c r="D93" s="30"/>
      <c r="E93" s="30"/>
      <c r="F93" s="30"/>
      <c r="G93" s="30"/>
      <c r="H93" s="30"/>
      <c r="I93" s="31"/>
      <c r="J93" s="30"/>
      <c r="K93" s="30"/>
      <c r="L93" s="30"/>
      <c r="M93" s="38" t="str">
        <f t="shared" si="2"/>
        <v/>
      </c>
      <c r="N93" s="39"/>
      <c r="O93" s="39"/>
      <c r="P93" s="40"/>
      <c r="Q93" s="41"/>
      <c r="R93" s="42"/>
    </row>
    <row r="94" spans="1:18" ht="15" customHeight="1" x14ac:dyDescent="0.25">
      <c r="A94" s="29"/>
      <c r="B94" s="29"/>
      <c r="C94" s="29"/>
      <c r="D94" s="30"/>
      <c r="E94" s="30"/>
      <c r="F94" s="30"/>
      <c r="G94" s="30"/>
      <c r="H94" s="30"/>
      <c r="I94" s="31"/>
      <c r="J94" s="30"/>
      <c r="K94" s="30"/>
      <c r="L94" s="30"/>
      <c r="M94" s="38" t="str">
        <f t="shared" si="2"/>
        <v/>
      </c>
      <c r="N94" s="39"/>
      <c r="O94" s="39"/>
      <c r="P94" s="40"/>
      <c r="Q94" s="41"/>
      <c r="R94" s="42"/>
    </row>
    <row r="95" spans="1:18" ht="15" customHeight="1" x14ac:dyDescent="0.25">
      <c r="A95" s="29"/>
      <c r="B95" s="29"/>
      <c r="C95" s="29"/>
      <c r="D95" s="30"/>
      <c r="E95" s="30"/>
      <c r="F95" s="30"/>
      <c r="G95" s="30"/>
      <c r="H95" s="30"/>
      <c r="I95" s="31"/>
      <c r="J95" s="30"/>
      <c r="K95" s="30"/>
      <c r="L95" s="30"/>
      <c r="M95" s="38" t="str">
        <f t="shared" si="2"/>
        <v/>
      </c>
      <c r="N95" s="39"/>
      <c r="O95" s="39"/>
      <c r="P95" s="40"/>
      <c r="Q95" s="41"/>
      <c r="R95" s="42"/>
    </row>
    <row r="96" spans="1:18" ht="15" customHeight="1" x14ac:dyDescent="0.25">
      <c r="A96" s="29"/>
      <c r="B96" s="29"/>
      <c r="C96" s="29"/>
      <c r="D96" s="30"/>
      <c r="E96" s="30"/>
      <c r="F96" s="30"/>
      <c r="G96" s="30"/>
      <c r="H96" s="30"/>
      <c r="I96" s="31"/>
      <c r="J96" s="30"/>
      <c r="K96" s="30"/>
      <c r="L96" s="30"/>
      <c r="M96" s="38" t="str">
        <f t="shared" si="2"/>
        <v/>
      </c>
      <c r="N96" s="39"/>
      <c r="O96" s="39"/>
      <c r="P96" s="40"/>
      <c r="Q96" s="41"/>
      <c r="R96" s="42"/>
    </row>
    <row r="97" spans="1:18" ht="15" customHeight="1" x14ac:dyDescent="0.25">
      <c r="A97" s="29"/>
      <c r="B97" s="29"/>
      <c r="C97" s="29"/>
      <c r="D97" s="30"/>
      <c r="E97" s="30"/>
      <c r="F97" s="30"/>
      <c r="G97" s="30"/>
      <c r="H97" s="30"/>
      <c r="I97" s="31"/>
      <c r="J97" s="30"/>
      <c r="K97" s="30"/>
      <c r="L97" s="30"/>
      <c r="M97" s="38" t="str">
        <f t="shared" si="2"/>
        <v/>
      </c>
      <c r="N97" s="39"/>
      <c r="O97" s="39"/>
      <c r="P97" s="40"/>
      <c r="Q97" s="41"/>
      <c r="R97" s="42"/>
    </row>
    <row r="98" spans="1:18" ht="15" customHeight="1" x14ac:dyDescent="0.25">
      <c r="A98" s="29"/>
      <c r="B98" s="29"/>
      <c r="C98" s="29"/>
      <c r="D98" s="30"/>
      <c r="E98" s="30"/>
      <c r="F98" s="30"/>
      <c r="G98" s="30"/>
      <c r="H98" s="30"/>
      <c r="I98" s="31"/>
      <c r="J98" s="30"/>
      <c r="K98" s="30"/>
      <c r="L98" s="30"/>
      <c r="M98" s="38" t="str">
        <f t="shared" si="2"/>
        <v/>
      </c>
      <c r="N98" s="39"/>
      <c r="O98" s="39"/>
      <c r="P98" s="40"/>
      <c r="Q98" s="41"/>
      <c r="R98" s="42"/>
    </row>
    <row r="99" spans="1:18" ht="15" customHeight="1" x14ac:dyDescent="0.25">
      <c r="A99" s="29"/>
      <c r="B99" s="29"/>
      <c r="C99" s="29"/>
      <c r="D99" s="30"/>
      <c r="E99" s="30"/>
      <c r="F99" s="30"/>
      <c r="G99" s="30"/>
      <c r="H99" s="30"/>
      <c r="I99" s="31"/>
      <c r="J99" s="30"/>
      <c r="K99" s="30"/>
      <c r="L99" s="30"/>
      <c r="M99" s="38" t="str">
        <f t="shared" si="2"/>
        <v/>
      </c>
      <c r="N99" s="39"/>
      <c r="O99" s="39"/>
      <c r="P99" s="40"/>
      <c r="Q99" s="41"/>
      <c r="R99" s="42"/>
    </row>
    <row r="100" spans="1:18" ht="15" customHeight="1" x14ac:dyDescent="0.25">
      <c r="A100" s="29"/>
      <c r="B100" s="29"/>
      <c r="C100" s="29"/>
      <c r="D100" s="30"/>
      <c r="E100" s="30"/>
      <c r="F100" s="30"/>
      <c r="G100" s="30"/>
      <c r="H100" s="30"/>
      <c r="I100" s="31"/>
      <c r="J100" s="30"/>
      <c r="K100" s="30"/>
      <c r="L100" s="30"/>
      <c r="M100" s="38" t="str">
        <f t="shared" si="2"/>
        <v/>
      </c>
      <c r="N100" s="39"/>
      <c r="O100" s="39"/>
      <c r="P100" s="40"/>
      <c r="Q100" s="41"/>
      <c r="R100" s="42"/>
    </row>
    <row r="101" spans="1:18" ht="15" customHeight="1" x14ac:dyDescent="0.25">
      <c r="A101" s="29"/>
      <c r="B101" s="29"/>
      <c r="C101" s="29"/>
      <c r="D101" s="30"/>
      <c r="E101" s="30"/>
      <c r="F101" s="30"/>
      <c r="G101" s="30"/>
      <c r="H101" s="30"/>
      <c r="I101" s="31"/>
      <c r="J101" s="30"/>
      <c r="K101" s="30"/>
      <c r="L101" s="30"/>
      <c r="M101" s="38" t="str">
        <f t="shared" si="2"/>
        <v/>
      </c>
      <c r="N101" s="39"/>
      <c r="O101" s="39"/>
      <c r="P101" s="40"/>
      <c r="Q101" s="41"/>
      <c r="R101" s="42"/>
    </row>
  </sheetData>
  <sheetProtection sheet="1"/>
  <dataValidations count="1">
    <dataValidation type="list" allowBlank="1" sqref="R2:R101" xr:uid="{00000000-0002-0000-0200-000000000000}">
      <formula1>"Completed,In Progress,Not Reached,Attempted 1,Attempted 2,Attempted 3"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200-000001000000}">
          <x14:formula1>
            <xm:f>'Reference Data'!$A$2:$A$7</xm:f>
          </x14:formula1>
          <x14:formula2>
            <xm:f>0</xm:f>
          </x14:formula2>
          <xm:sqref>C2:C101</xm:sqref>
        </x14:dataValidation>
        <x14:dataValidation type="list" allowBlank="1" xr:uid="{00000000-0002-0000-0200-000002000000}">
          <x14:formula1>
            <xm:f>'Reference Data'!$C$2:$C$5</xm:f>
          </x14:formula1>
          <x14:formula2>
            <xm:f>0</xm:f>
          </x14:formula2>
          <xm:sqref>D2:D101</xm:sqref>
        </x14:dataValidation>
        <x14:dataValidation type="list" allowBlank="1" xr:uid="{00000000-0002-0000-0200-000003000000}">
          <x14:formula1>
            <xm:f>'Reference Data'!$E$2:$E$5</xm:f>
          </x14:formula1>
          <x14:formula2>
            <xm:f>0</xm:f>
          </x14:formula2>
          <xm:sqref>F2:F101</xm:sqref>
        </x14:dataValidation>
        <x14:dataValidation type="list" allowBlank="1" xr:uid="{00000000-0002-0000-0200-000004000000}">
          <x14:formula1>
            <xm:f>'Reference Data'!$G$2:$G$5</xm:f>
          </x14:formula1>
          <x14:formula2>
            <xm:f>0</xm:f>
          </x14:formula2>
          <xm:sqref>H2:H101</xm:sqref>
        </x14:dataValidation>
        <x14:dataValidation type="list" allowBlank="1" xr:uid="{00000000-0002-0000-0200-000005000000}">
          <x14:formula1>
            <xm:f>'Reference Data'!$I$2:$I$5</xm:f>
          </x14:formula1>
          <x14:formula2>
            <xm:f>0</xm:f>
          </x14:formula2>
          <xm:sqref>J2:J101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"/>
  <sheetViews>
    <sheetView zoomScaleNormal="100" workbookViewId="0">
      <selection activeCell="E13" sqref="E13"/>
    </sheetView>
  </sheetViews>
  <sheetFormatPr defaultColWidth="8.7109375" defaultRowHeight="15" x14ac:dyDescent="0.25"/>
  <cols>
    <col min="1" max="2" width="18" customWidth="1"/>
    <col min="3" max="3" width="10" customWidth="1"/>
    <col min="4" max="5" width="12" customWidth="1"/>
    <col min="6" max="6" width="15" customWidth="1"/>
  </cols>
  <sheetData>
    <row r="1" spans="1:6" ht="34.5" customHeight="1" x14ac:dyDescent="0.25">
      <c r="A1" s="2" t="s">
        <v>99</v>
      </c>
      <c r="B1" s="2"/>
      <c r="C1" s="2"/>
      <c r="D1" s="2"/>
      <c r="E1" s="2"/>
      <c r="F1" s="2"/>
    </row>
    <row r="3" spans="1:6" ht="15" customHeight="1" x14ac:dyDescent="0.25">
      <c r="A3" s="1" t="s">
        <v>100</v>
      </c>
      <c r="B3" s="1"/>
      <c r="C3" s="1"/>
      <c r="D3" s="1"/>
      <c r="E3" s="1"/>
      <c r="F3" s="1"/>
    </row>
    <row r="4" spans="1:6" ht="15" customHeight="1" x14ac:dyDescent="0.25">
      <c r="A4" s="44" t="s">
        <v>101</v>
      </c>
      <c r="B4" s="44" t="s">
        <v>102</v>
      </c>
      <c r="C4" s="44" t="s">
        <v>103</v>
      </c>
      <c r="D4" s="44" t="s">
        <v>104</v>
      </c>
      <c r="E4" s="44" t="s">
        <v>105</v>
      </c>
      <c r="F4" s="44" t="s">
        <v>106</v>
      </c>
    </row>
    <row r="5" spans="1:6" ht="15" customHeight="1" x14ac:dyDescent="0.25">
      <c r="A5" s="45">
        <v>46024</v>
      </c>
      <c r="B5" s="14">
        <f>COUNTIFS('Survey Tracker'!$Q:$Q,"&gt;="&amp;DATE(2025,12,27),'Survey Tracker'!$Q:$Q,"&lt;="&amp;DATE(2026,1,2))</f>
        <v>0</v>
      </c>
      <c r="C5" s="14">
        <v>4</v>
      </c>
      <c r="D5" s="14" t="str">
        <f>IF(B5&gt;=C5,"On Track","Behind")</f>
        <v>Behind</v>
      </c>
      <c r="E5" s="46">
        <f>IFERROR(AVERAGE(IF(('Survey Tracker'!$Q:$Q&gt;=DATE(2025,12,27))*('Survey Tracker'!$Q:$Q&lt;=DATE(2026,1,2))*('Survey Tracker'!$M:$M&lt;&gt;""),VALUE(LEFT('Survey Tracker'!$M:$M,1)))),"")</f>
        <v>0</v>
      </c>
      <c r="F5" s="14">
        <f>COUNTIFS('Survey Tracker'!$D:$D,"Not Smooth",'Survey Tracker'!$Q:$Q,"&gt;="&amp;DATE(2025,12,27),'Survey Tracker'!$Q:$Q,"&lt;="&amp;DATE(2026,1,2))+COUNTIFS('Survey Tracker'!$D:$D,"Slightly Rough",'Survey Tracker'!$Q:$Q,"&gt;="&amp;DATE(2025,12,27),'Survey Tracker'!$Q:$Q,"&lt;="&amp;DATE(2026,1,2))</f>
        <v>0</v>
      </c>
    </row>
    <row r="6" spans="1:6" ht="15" customHeight="1" x14ac:dyDescent="0.25">
      <c r="A6" s="45">
        <v>46031</v>
      </c>
      <c r="B6" s="14">
        <f>COUNTIFS('Survey Tracker'!$Q:$Q,"&gt;="&amp;DATE(2026,1,3),'Survey Tracker'!$Q:$Q,"&lt;="&amp;DATE(2026,1,9))</f>
        <v>0</v>
      </c>
      <c r="C6" s="14">
        <v>4</v>
      </c>
      <c r="D6" s="14" t="str">
        <f>IF(B6&gt;=C6,"On Track","Behind")</f>
        <v>Behind</v>
      </c>
      <c r="E6" s="46">
        <f>IFERROR(AVERAGE(IF(('Survey Tracker'!$Q:$Q&gt;=DATE(2026,1,3))*('Survey Tracker'!$Q:$Q&lt;=DATE(2026,1,9))*('Survey Tracker'!$M:$M&lt;&gt;""),VALUE(LEFT('Survey Tracker'!$M:$M,1)))),"")</f>
        <v>0</v>
      </c>
      <c r="F6" s="14">
        <f>COUNTIFS('Survey Tracker'!$D:$D,"Not Smooth",'Survey Tracker'!$Q:$Q,"&gt;="&amp;DATE(2026,1,3),'Survey Tracker'!$Q:$Q,"&lt;="&amp;DATE(2026,1,9))+COUNTIFS('Survey Tracker'!$D:$D,"Slightly Rough",'Survey Tracker'!$Q:$Q,"&gt;="&amp;DATE(2026,1,3),'Survey Tracker'!$Q:$Q,"&lt;="&amp;DATE(2026,1,9))</f>
        <v>0</v>
      </c>
    </row>
    <row r="7" spans="1:6" ht="15" customHeight="1" x14ac:dyDescent="0.25">
      <c r="A7" s="45">
        <v>46038</v>
      </c>
      <c r="B7" s="14">
        <f>COUNTIFS('Survey Tracker'!$Q:$Q,"&gt;="&amp;DATE(2026,1,10),'Survey Tracker'!$Q:$Q,"&lt;="&amp;DATE(2026,1,16))</f>
        <v>1</v>
      </c>
      <c r="C7" s="14">
        <v>4</v>
      </c>
      <c r="D7" s="14" t="str">
        <f>IF(B7&gt;=C7,"On Track","Behind")</f>
        <v>Behind</v>
      </c>
      <c r="E7" s="46">
        <f>IFERROR(AVERAGE(IF(('Survey Tracker'!$Q:$Q&gt;=DATE(2026,1,10))*('Survey Tracker'!$Q:$Q&lt;=DATE(2026,1,16))*('Survey Tracker'!$M:$M&lt;&gt;""),VALUE(LEFT('Survey Tracker'!$M:$M,1)))),"")</f>
        <v>0</v>
      </c>
      <c r="F7" s="14">
        <f>COUNTIFS('Survey Tracker'!$D:$D,"Not Smooth",'Survey Tracker'!$Q:$Q,"&gt;="&amp;DATE(2026,1,10),'Survey Tracker'!$Q:$Q,"&lt;="&amp;DATE(2026,1,16))+COUNTIFS('Survey Tracker'!$D:$D,"Slightly Rough",'Survey Tracker'!$Q:$Q,"&gt;="&amp;DATE(2026,1,10),'Survey Tracker'!$Q:$Q,"&lt;="&amp;DATE(2026,1,16))</f>
        <v>0</v>
      </c>
    </row>
    <row r="8" spans="1:6" ht="15" customHeight="1" x14ac:dyDescent="0.25">
      <c r="A8" s="45">
        <v>46045</v>
      </c>
      <c r="B8" s="14">
        <f>COUNTIFS('Survey Tracker'!$Q:$Q,"&gt;="&amp;DATE(2026,1,17),'Survey Tracker'!$Q:$Q,"&lt;="&amp;DATE(2026,1,23))</f>
        <v>0</v>
      </c>
      <c r="C8" s="14">
        <v>4</v>
      </c>
      <c r="D8" s="14" t="str">
        <f>IF(B8&gt;=C8,"On Track","Behind")</f>
        <v>Behind</v>
      </c>
      <c r="E8" s="46">
        <f>IFERROR(AVERAGE(IF(('Survey Tracker'!$Q:$Q&gt;=DATE(2026,1,17))*('Survey Tracker'!$Q:$Q&lt;=DATE(2026,1,23))*('Survey Tracker'!$M:$M&lt;&gt;""),VALUE(LEFT('Survey Tracker'!$M:$M,1)))),"")</f>
        <v>0</v>
      </c>
      <c r="F8" s="14">
        <f>COUNTIFS('Survey Tracker'!$D:$D,"Not Smooth",'Survey Tracker'!$Q:$Q,"&gt;="&amp;DATE(2026,1,17),'Survey Tracker'!$Q:$Q,"&lt;="&amp;DATE(2026,1,23))+COUNTIFS('Survey Tracker'!$D:$D,"Slightly Rough",'Survey Tracker'!$Q:$Q,"&gt;="&amp;DATE(2026,1,17),'Survey Tracker'!$Q:$Q,"&lt;="&amp;DATE(2026,1,23))</f>
        <v>0</v>
      </c>
    </row>
    <row r="10" spans="1:6" ht="15" customHeight="1" x14ac:dyDescent="0.25">
      <c r="A10" s="1" t="s">
        <v>107</v>
      </c>
      <c r="B10" s="1"/>
      <c r="C10" s="1"/>
      <c r="D10" s="1"/>
      <c r="E10" s="1"/>
      <c r="F10" s="1"/>
    </row>
    <row r="11" spans="1:6" ht="15" customHeight="1" x14ac:dyDescent="0.25">
      <c r="A11" s="44" t="s">
        <v>108</v>
      </c>
      <c r="B11" s="44" t="s">
        <v>102</v>
      </c>
      <c r="C11" s="44" t="s">
        <v>103</v>
      </c>
      <c r="D11" s="44" t="s">
        <v>104</v>
      </c>
      <c r="E11" s="44" t="s">
        <v>105</v>
      </c>
      <c r="F11" s="44" t="s">
        <v>106</v>
      </c>
    </row>
    <row r="12" spans="1:6" ht="15" customHeight="1" x14ac:dyDescent="0.25">
      <c r="A12" s="14" t="s">
        <v>109</v>
      </c>
      <c r="B12" s="14">
        <f>COUNTIFS('Survey Tracker'!$Q:$Q,"&gt;="&amp;DATE(2026,1,1),'Survey Tracker'!$Q:$Q,"&lt;="&amp;DATE(2026,1,31))</f>
        <v>1</v>
      </c>
      <c r="C12" s="14">
        <v>16</v>
      </c>
      <c r="D12" s="14" t="str">
        <f t="shared" ref="D12:D17" si="0">IF(B12&gt;=C12,"On Track","Behind")</f>
        <v>Behind</v>
      </c>
      <c r="E12" s="46">
        <f>IFERROR(AVERAGE(IF(('Survey Tracker'!$Q:$Q&gt;=DATE(2026,1,1))*('Survey Tracker'!$Q:$Q&lt;=DATE(2026,1,31))*('Survey Tracker'!$M:$M&lt;&gt;""),VALUE(LEFT('Survey Tracker'!$M:$M,1)))),"")</f>
        <v>0</v>
      </c>
      <c r="F12" s="14">
        <f>COUNTIFS('Survey Tracker'!$D:$D,"Not Smooth",'Survey Tracker'!$Q:$Q,"&gt;="&amp;DATE(2026,1,1),'Survey Tracker'!$Q:$Q,"&lt;="&amp;DATE(2026,1,31))+COUNTIFS('Survey Tracker'!$D:$D,"Slightly Rough",'Survey Tracker'!$Q:$Q,"&gt;="&amp;DATE(2026,1,1),'Survey Tracker'!$Q:$Q,"&lt;="&amp;DATE(2026,1,31))</f>
        <v>0</v>
      </c>
    </row>
    <row r="13" spans="1:6" ht="15" customHeight="1" x14ac:dyDescent="0.25">
      <c r="A13" s="14" t="s">
        <v>110</v>
      </c>
      <c r="B13" s="14">
        <f>COUNTIFS('Survey Tracker'!$Q:$Q,"&gt;="&amp;DATE(2026,2,1),'Survey Tracker'!$Q:$Q,"&lt;="&amp;DATE(2026,2,28))</f>
        <v>0</v>
      </c>
      <c r="C13" s="14">
        <v>16</v>
      </c>
      <c r="D13" s="14" t="str">
        <f t="shared" si="0"/>
        <v>Behind</v>
      </c>
      <c r="E13" s="46">
        <f>IFERROR(AVERAGE(IF(('Survey Tracker'!$Q:$Q&gt;=DATE(2026,2,1))*('Survey Tracker'!$Q:$Q&lt;=DATE(2026,2,28))*('Survey Tracker'!$M:$M&lt;&gt;""),VALUE(LEFT('Survey Tracker'!$M:$M,1)))),"")</f>
        <v>0</v>
      </c>
      <c r="F13" s="14">
        <f>COUNTIFS('Survey Tracker'!$D:$D,"Not Smooth",'Survey Tracker'!$Q:$Q,"&gt;="&amp;DATE(2026,2,1),'Survey Tracker'!$Q:$Q,"&lt;="&amp;DATE(2026,2,28))+COUNTIFS('Survey Tracker'!$D:$D,"Slightly Rough",'Survey Tracker'!$Q:$Q,"&gt;="&amp;DATE(2026,2,1),'Survey Tracker'!$Q:$Q,"&lt;="&amp;DATE(2026,2,28))</f>
        <v>0</v>
      </c>
    </row>
    <row r="14" spans="1:6" ht="15" customHeight="1" x14ac:dyDescent="0.25">
      <c r="A14" s="14" t="s">
        <v>111</v>
      </c>
      <c r="B14" s="14">
        <f>COUNTIFS('Survey Tracker'!$Q:$Q,"&gt;="&amp;DATE(2026,3,1),'Survey Tracker'!$Q:$Q,"&lt;="&amp;DATE(2026,3,31))</f>
        <v>0</v>
      </c>
      <c r="C14" s="14">
        <v>16</v>
      </c>
      <c r="D14" s="14" t="str">
        <f t="shared" si="0"/>
        <v>Behind</v>
      </c>
      <c r="E14" s="46">
        <f>IFERROR(AVERAGE(IF(('Survey Tracker'!$Q:$Q&gt;=DATE(2026,3,1))*('Survey Tracker'!$Q:$Q&lt;=DATE(2026,3,31))*('Survey Tracker'!$M:$M&lt;&gt;""),VALUE(LEFT('Survey Tracker'!$M:$M,1)))),"")</f>
        <v>0</v>
      </c>
      <c r="F14" s="14">
        <f>COUNTIFS('Survey Tracker'!$D:$D,"Not Smooth",'Survey Tracker'!$Q:$Q,"&gt;="&amp;DATE(2026,3,1),'Survey Tracker'!$Q:$Q,"&lt;="&amp;DATE(2026,3,31))+COUNTIFS('Survey Tracker'!$D:$D,"Slightly Rough",'Survey Tracker'!$Q:$Q,"&gt;="&amp;DATE(2026,3,1),'Survey Tracker'!$Q:$Q,"&lt;="&amp;DATE(2026,3,31))</f>
        <v>0</v>
      </c>
    </row>
    <row r="15" spans="1:6" ht="15" customHeight="1" x14ac:dyDescent="0.25">
      <c r="A15" s="14" t="s">
        <v>112</v>
      </c>
      <c r="B15" s="14">
        <f>COUNTIFS('Survey Tracker'!$Q:$Q,"&gt;="&amp;DATE(2026,4,1),'Survey Tracker'!$Q:$Q,"&lt;="&amp;DATE(2026,4,30))</f>
        <v>0</v>
      </c>
      <c r="C15" s="14">
        <v>16</v>
      </c>
      <c r="D15" s="14" t="str">
        <f t="shared" si="0"/>
        <v>Behind</v>
      </c>
      <c r="E15" s="46">
        <f>IFERROR(AVERAGE(IF(('Survey Tracker'!$Q:$Q&gt;=DATE(2026,4,1))*('Survey Tracker'!$Q:$Q&lt;=DATE(2026,4,30))*('Survey Tracker'!$M:$M&lt;&gt;""),VALUE(LEFT('Survey Tracker'!$M:$M,1)))),"")</f>
        <v>0</v>
      </c>
      <c r="F15" s="14">
        <f>COUNTIFS('Survey Tracker'!$D:$D,"Not Smooth",'Survey Tracker'!$Q:$Q,"&gt;="&amp;DATE(2026,4,1),'Survey Tracker'!$Q:$Q,"&lt;="&amp;DATE(2026,4,30))+COUNTIFS('Survey Tracker'!$D:$D,"Slightly Rough",'Survey Tracker'!$Q:$Q,"&gt;="&amp;DATE(2026,4,1),'Survey Tracker'!$Q:$Q,"&lt;="&amp;DATE(2026,4,30))</f>
        <v>0</v>
      </c>
    </row>
    <row r="16" spans="1:6" ht="15" customHeight="1" x14ac:dyDescent="0.25">
      <c r="A16" s="14" t="s">
        <v>113</v>
      </c>
      <c r="B16" s="14">
        <f>COUNTIFS('Survey Tracker'!$Q:$Q,"&gt;="&amp;DATE(2026,5,1),'Survey Tracker'!$Q:$Q,"&lt;="&amp;DATE(2026,5,31))</f>
        <v>0</v>
      </c>
      <c r="C16" s="14">
        <v>16</v>
      </c>
      <c r="D16" s="14" t="str">
        <f t="shared" si="0"/>
        <v>Behind</v>
      </c>
      <c r="E16" s="46">
        <f>IFERROR(AVERAGE(IF(('Survey Tracker'!$Q:$Q&gt;=DATE(2026,5,1))*('Survey Tracker'!$Q:$Q&lt;=DATE(2026,5,31))*('Survey Tracker'!$M:$M&lt;&gt;""),VALUE(LEFT('Survey Tracker'!$M:$M,1)))),"")</f>
        <v>0</v>
      </c>
      <c r="F16" s="14">
        <f>COUNTIFS('Survey Tracker'!$D:$D,"Not Smooth",'Survey Tracker'!$Q:$Q,"&gt;="&amp;DATE(2026,5,1),'Survey Tracker'!$Q:$Q,"&lt;="&amp;DATE(2026,5,31))+COUNTIFS('Survey Tracker'!$D:$D,"Slightly Rough",'Survey Tracker'!$Q:$Q,"&gt;="&amp;DATE(2026,5,1),'Survey Tracker'!$Q:$Q,"&lt;="&amp;DATE(2026,5,31))</f>
        <v>0</v>
      </c>
    </row>
    <row r="17" spans="1:6" ht="15" customHeight="1" x14ac:dyDescent="0.25">
      <c r="A17" s="14" t="s">
        <v>114</v>
      </c>
      <c r="B17" s="14">
        <f>COUNTIFS('Survey Tracker'!$Q:$Q,"&gt;="&amp;DATE(2026,6,1),'Survey Tracker'!$Q:$Q,"&lt;="&amp;DATE(2026,6,30))</f>
        <v>0</v>
      </c>
      <c r="C17" s="14">
        <v>16</v>
      </c>
      <c r="D17" s="14" t="str">
        <f t="shared" si="0"/>
        <v>Behind</v>
      </c>
      <c r="E17" s="46">
        <f>IFERROR(AVERAGE(IF(('Survey Tracker'!$Q:$Q&gt;=DATE(2026,6,1))*('Survey Tracker'!$Q:$Q&lt;=DATE(2026,6,30))*('Survey Tracker'!$M:$M&lt;&gt;""),VALUE(LEFT('Survey Tracker'!$M:$M,1)))),"")</f>
        <v>0</v>
      </c>
      <c r="F17" s="14">
        <f>COUNTIFS('Survey Tracker'!$D:$D,"Not Smooth",'Survey Tracker'!$Q:$Q,"&gt;="&amp;DATE(2026,6,1),'Survey Tracker'!$Q:$Q,"&lt;="&amp;DATE(2026,6,30))+COUNTIFS('Survey Tracker'!$D:$D,"Slightly Rough",'Survey Tracker'!$Q:$Q,"&gt;="&amp;DATE(2026,6,1),'Survey Tracker'!$Q:$Q,"&lt;="&amp;DATE(2026,6,30))</f>
        <v>0</v>
      </c>
    </row>
    <row r="19" spans="1:6" ht="15" customHeight="1" x14ac:dyDescent="0.25">
      <c r="A19" s="1" t="s">
        <v>115</v>
      </c>
      <c r="B19" s="1"/>
      <c r="C19" s="1"/>
      <c r="D19" s="1"/>
      <c r="E19" s="1"/>
      <c r="F19" s="1"/>
    </row>
    <row r="20" spans="1:6" ht="15" customHeight="1" x14ac:dyDescent="0.25">
      <c r="A20" s="44" t="s">
        <v>116</v>
      </c>
      <c r="B20" s="44" t="s">
        <v>102</v>
      </c>
      <c r="C20" s="44" t="s">
        <v>103</v>
      </c>
      <c r="D20" s="44" t="s">
        <v>104</v>
      </c>
      <c r="E20" s="44" t="s">
        <v>105</v>
      </c>
      <c r="F20" s="44" t="s">
        <v>106</v>
      </c>
    </row>
    <row r="21" spans="1:6" ht="15" customHeight="1" x14ac:dyDescent="0.25">
      <c r="A21" s="14">
        <v>2026</v>
      </c>
      <c r="B21" s="14">
        <f>COUNTIFS('Survey Tracker'!$Q:$Q,"&gt;="&amp;DATE(2026,1,1),'Survey Tracker'!$Q:$Q,"&lt;="&amp;DATE(2026,12,31))</f>
        <v>1</v>
      </c>
      <c r="C21" s="14">
        <v>200</v>
      </c>
      <c r="D21" s="14" t="str">
        <f>IF(B21&gt;=C21,"On Track","Behind")</f>
        <v>Behind</v>
      </c>
      <c r="E21" s="46">
        <f>IFERROR(AVERAGE(IF(('Survey Tracker'!$Q:$Q&gt;=DATE(2026,1,1))*('Survey Tracker'!$Q:$Q&lt;=DATE(2026,12,31))*('Survey Tracker'!$M:$M&lt;&gt;""),VALUE(LEFT('Survey Tracker'!$M:$M,1)))),"")</f>
        <v>0</v>
      </c>
      <c r="F21" s="14">
        <f>COUNTIFS('Survey Tracker'!$D:$D,"Not Smooth",'Survey Tracker'!$Q:$Q,"&gt;="&amp;DATE(2026,1,1),'Survey Tracker'!$Q:$Q,"&lt;="&amp;DATE(2026,12,31))+COUNTIFS('Survey Tracker'!$D:$D,"Slightly Rough",'Survey Tracker'!$Q:$Q,"&gt;="&amp;DATE(2026,1,1),'Survey Tracker'!$Q:$Q,"&lt;="&amp;DATE(2026,12,31))</f>
        <v>0</v>
      </c>
    </row>
    <row r="22" spans="1:6" ht="15" customHeight="1" x14ac:dyDescent="0.25">
      <c r="A22" s="14"/>
      <c r="B22" s="14"/>
      <c r="C22" s="14"/>
      <c r="D22" s="14"/>
      <c r="E22" s="46"/>
      <c r="F22" s="14"/>
    </row>
  </sheetData>
  <sheetProtection sheet="1"/>
  <mergeCells count="4">
    <mergeCell ref="A1:F1"/>
    <mergeCell ref="A3:F3"/>
    <mergeCell ref="A10:F10"/>
    <mergeCell ref="A19:F19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"/>
  <sheetViews>
    <sheetView zoomScaleNormal="100" workbookViewId="0">
      <selection activeCell="A2" sqref="A2"/>
    </sheetView>
  </sheetViews>
  <sheetFormatPr defaultColWidth="8.7109375" defaultRowHeight="15" x14ac:dyDescent="0.25"/>
  <cols>
    <col min="1" max="1" width="60" customWidth="1"/>
    <col min="3" max="3" width="60" customWidth="1"/>
    <col min="5" max="5" width="60" customWidth="1"/>
    <col min="7" max="7" width="60" customWidth="1"/>
    <col min="9" max="9" width="60" customWidth="1"/>
  </cols>
  <sheetData>
    <row r="1" spans="1:9" ht="15" customHeight="1" x14ac:dyDescent="0.25">
      <c r="A1" s="12" t="s">
        <v>117</v>
      </c>
      <c r="C1" s="12" t="s">
        <v>118</v>
      </c>
      <c r="E1" s="12" t="s">
        <v>119</v>
      </c>
      <c r="G1" s="12" t="s">
        <v>120</v>
      </c>
      <c r="I1" s="12" t="s">
        <v>121</v>
      </c>
    </row>
    <row r="2" spans="1:9" ht="15" customHeight="1" x14ac:dyDescent="0.25">
      <c r="A2" s="47" t="s">
        <v>91</v>
      </c>
      <c r="C2" t="s">
        <v>52</v>
      </c>
      <c r="E2" t="s">
        <v>93</v>
      </c>
      <c r="G2" t="s">
        <v>62</v>
      </c>
      <c r="I2" t="s">
        <v>122</v>
      </c>
    </row>
    <row r="3" spans="1:9" ht="15" customHeight="1" x14ac:dyDescent="0.25">
      <c r="A3" s="47" t="s">
        <v>123</v>
      </c>
      <c r="C3" t="s">
        <v>53</v>
      </c>
      <c r="E3" t="s">
        <v>124</v>
      </c>
      <c r="G3" t="s">
        <v>63</v>
      </c>
      <c r="I3" t="s">
        <v>125</v>
      </c>
    </row>
    <row r="4" spans="1:9" ht="15" customHeight="1" x14ac:dyDescent="0.25">
      <c r="A4" s="47" t="s">
        <v>126</v>
      </c>
      <c r="C4" t="s">
        <v>54</v>
      </c>
      <c r="E4" t="s">
        <v>127</v>
      </c>
      <c r="G4" t="s">
        <v>128</v>
      </c>
      <c r="I4" t="s">
        <v>129</v>
      </c>
    </row>
    <row r="5" spans="1:9" ht="15" customHeight="1" x14ac:dyDescent="0.25">
      <c r="A5" s="47" t="s">
        <v>130</v>
      </c>
      <c r="C5" t="s">
        <v>55</v>
      </c>
      <c r="E5" t="s">
        <v>60</v>
      </c>
      <c r="G5" t="s">
        <v>65</v>
      </c>
      <c r="I5" t="s">
        <v>96</v>
      </c>
    </row>
    <row r="6" spans="1:9" ht="15" customHeight="1" x14ac:dyDescent="0.25">
      <c r="A6" s="47" t="s">
        <v>131</v>
      </c>
    </row>
    <row r="7" spans="1:9" ht="15" customHeight="1" x14ac:dyDescent="0.25">
      <c r="A7" s="47" t="s">
        <v>132</v>
      </c>
    </row>
  </sheetData>
  <sheetProtection sheet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Main Report</vt:lpstr>
      <vt:lpstr>Survey Tracker</vt:lpstr>
      <vt:lpstr>Performance Summary</vt:lpstr>
      <vt:lpstr>Reference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Mike K</cp:lastModifiedBy>
  <cp:revision>5</cp:revision>
  <dcterms:created xsi:type="dcterms:W3CDTF">2025-12-18T15:13:56Z</dcterms:created>
  <dcterms:modified xsi:type="dcterms:W3CDTF">2025-12-18T15:59:05Z</dcterms:modified>
  <dc:language>en-US</dc:language>
</cp:coreProperties>
</file>